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980" windowHeight="8640" activeTab="0"/>
  </bookViews>
  <sheets>
    <sheet name="Zał. Nr 1" sheetId="1" r:id="rId1"/>
    <sheet name="zał Nr 2" sheetId="2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<sst xmlns="http://schemas.openxmlformats.org/spreadsheetml/2006/main" count="63" uniqueCount="53">
  <si>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 xml:space="preserve">Załącznik Nr 1 do Zarządzenia </t>
  </si>
  <si>
    <t>Lp.</t>
  </si>
  <si>
    <t>nazwa</t>
  </si>
  <si>
    <t>Prognozowane dochody</t>
  </si>
  <si>
    <t>Dochody własne</t>
  </si>
  <si>
    <t>*podatki i opłaty lokalne</t>
  </si>
  <si>
    <t>*dochody z mienia kom.</t>
  </si>
  <si>
    <t>*pozostałe dochody</t>
  </si>
  <si>
    <t>Udziały w podatk.państw.</t>
  </si>
  <si>
    <t>*od osób fizycz.</t>
  </si>
  <si>
    <t>*od osób prawnych</t>
  </si>
  <si>
    <t>Subwencje</t>
  </si>
  <si>
    <t>Dotacje zadania zlecone</t>
  </si>
  <si>
    <t>dotacja - zadania własne</t>
  </si>
  <si>
    <t>pozostałe dotacje</t>
  </si>
  <si>
    <t>nadwyżka budżetowa</t>
  </si>
  <si>
    <t>Wydatki</t>
  </si>
  <si>
    <t>wydatki majątkowe</t>
  </si>
  <si>
    <t>razem wydatki i spłata zadłużenia i odsetek</t>
  </si>
  <si>
    <t>przychody</t>
  </si>
  <si>
    <t>stan na 31.12.2008</t>
  </si>
  <si>
    <t>spłata 2009</t>
  </si>
  <si>
    <t>stan na 31.12.2009</t>
  </si>
  <si>
    <t>stan na 31.12.2010</t>
  </si>
  <si>
    <t>stan na 31.12.2011</t>
  </si>
  <si>
    <t>stan na 31.12.2012</t>
  </si>
  <si>
    <t>spłata 2013</t>
  </si>
  <si>
    <t>obligacje</t>
  </si>
  <si>
    <t>odsetki</t>
  </si>
  <si>
    <t>NFOŚ i GW</t>
  </si>
  <si>
    <t>kan. i oczyszczalnia ścieków EBI</t>
  </si>
  <si>
    <t>PKO BP  kredyt-niedobór</t>
  </si>
  <si>
    <t>razem kapitał</t>
  </si>
  <si>
    <t>razem odsetki</t>
  </si>
  <si>
    <t>poręczenia</t>
  </si>
  <si>
    <t>ogółem</t>
  </si>
  <si>
    <t xml:space="preserve">wydatki bieżące </t>
  </si>
  <si>
    <t>kredyty i pożyczki</t>
  </si>
  <si>
    <t xml:space="preserve">Załącznik Nr 2 do Zarządzenia </t>
  </si>
  <si>
    <t>spłata 2010</t>
  </si>
  <si>
    <t>stan na 31.12.2013</t>
  </si>
  <si>
    <t>kredyty drogi 2008</t>
  </si>
  <si>
    <t xml:space="preserve">spłata kredytów , pożyczek </t>
  </si>
  <si>
    <t>Nr 5/2009 Burmistrza Trzcianki</t>
  </si>
  <si>
    <t>z dnia 06.01.2009</t>
  </si>
  <si>
    <t>Prognozowana spłata pożyczek, kredytów , obligacji komunalnych, odsetek  w latach 2009 - 2014</t>
  </si>
  <si>
    <t>spłata 2011</t>
  </si>
  <si>
    <t>spłata  2012</t>
  </si>
  <si>
    <t>spłata 2014</t>
  </si>
  <si>
    <t>stan na 31.12.2014</t>
  </si>
  <si>
    <t>kredyty drogi 2006</t>
  </si>
  <si>
    <t>planowane kredyty i pożyczki w 2009</t>
  </si>
  <si>
    <t>Prognozowane dochody i przychody oraz wydatki i obsługa zadłużenia w latach 2009 - 2014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</si>
</sst>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5" fillId="0" borderId="0" xfId="0" applyFont="1" applyAlignment="1">
      <alignment/>
    </xf>
    <xf numFmtId="3" fontId="4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3" fontId="47" fillId="0" borderId="16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4" fontId="47" fillId="0" borderId="0" xfId="0" applyNumberFormat="1" applyFont="1" applyAlignment="1">
      <alignment horizontal="center"/>
    </xf>
    <xf numFmtId="0" fontId="48" fillId="0" borderId="0" xfId="0" applyFont="1" applyBorder="1" applyAlignment="1">
      <alignment/>
    </xf>
    <xf numFmtId="10" fontId="48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4" fontId="49" fillId="0" borderId="0" xfId="0" applyNumberFormat="1" applyFont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" fontId="50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3" fontId="6" fillId="0" borderId="12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375" style="22" customWidth="1"/>
    <col min="2" max="2" width="25.00390625" style="22" customWidth="1"/>
    <col min="3" max="9" width="13.375" style="22" customWidth="1"/>
    <col min="10" max="10" width="9.125" style="22" customWidth="1"/>
    <col min="11" max="11" width="8.125" style="23" customWidth="1"/>
    <col min="12" max="12" width="8.375" style="22" customWidth="1"/>
    <col min="13" max="13" width="9.125" style="22" customWidth="1"/>
    <col min="14" max="14" width="8.25390625" style="22" customWidth="1"/>
    <col min="15" max="16384" width="9.125" style="22" customWidth="1"/>
  </cols>
  <sheetData>
    <row r="1" spans="1:8" s="23" customFormat="1" ht="12">
      <c r="A1" s="70"/>
      <c r="B1" s="70"/>
      <c r="C1" s="70"/>
      <c r="D1" s="70"/>
      <c r="E1" s="70"/>
      <c r="F1" s="70"/>
      <c r="G1" s="70"/>
      <c r="H1" s="70"/>
    </row>
    <row r="2" spans="1:8" ht="12">
      <c r="A2" s="46"/>
      <c r="B2" s="46"/>
      <c r="C2" s="47"/>
      <c r="D2" s="47"/>
      <c r="E2" s="47"/>
      <c r="F2" s="47"/>
      <c r="G2" s="47"/>
      <c r="H2" s="47"/>
    </row>
    <row r="3" spans="1:8" ht="12">
      <c r="A3" s="46"/>
      <c r="B3" s="46"/>
      <c r="C3" s="47"/>
      <c r="D3" s="47"/>
      <c r="E3" s="47"/>
      <c r="F3" s="47"/>
      <c r="G3" s="47"/>
      <c r="H3" s="47"/>
    </row>
    <row r="4" spans="1:8" ht="12">
      <c r="A4" s="46"/>
      <c r="B4" s="46"/>
      <c r="C4" s="47"/>
      <c r="D4" s="47"/>
      <c r="E4" s="47"/>
      <c r="F4" s="47"/>
      <c r="G4" s="24" t="s">
        <v>0</v>
      </c>
      <c r="H4" s="24"/>
    </row>
    <row r="5" spans="1:8" ht="12">
      <c r="A5" s="46"/>
      <c r="B5" s="46"/>
      <c r="C5" s="47"/>
      <c r="D5" s="47"/>
      <c r="E5" s="47"/>
      <c r="F5" s="47"/>
      <c r="G5" s="24" t="s">
        <v>43</v>
      </c>
      <c r="H5" s="24"/>
    </row>
    <row r="6" spans="7:8" ht="12">
      <c r="G6" s="24" t="s">
        <v>44</v>
      </c>
      <c r="H6" s="24"/>
    </row>
    <row r="8" spans="3:6" ht="12">
      <c r="C8" s="25"/>
      <c r="D8" s="25"/>
      <c r="E8" s="25"/>
      <c r="F8" s="25"/>
    </row>
    <row r="9" spans="2:5" ht="15">
      <c r="B9" s="54" t="s">
        <v>52</v>
      </c>
      <c r="C9" s="27"/>
      <c r="D9" s="27"/>
      <c r="E9" s="26"/>
    </row>
    <row r="10" spans="3:4" ht="12">
      <c r="C10" s="25"/>
      <c r="D10" s="25"/>
    </row>
    <row r="11" spans="1:11" s="49" customFormat="1" ht="12.75" thickBot="1">
      <c r="A11" s="22"/>
      <c r="B11" s="28"/>
      <c r="C11" s="29"/>
      <c r="D11" s="29"/>
      <c r="E11" s="29"/>
      <c r="F11" s="29"/>
      <c r="G11" s="29"/>
      <c r="H11" s="29"/>
      <c r="I11" s="22"/>
      <c r="K11" s="48"/>
    </row>
    <row r="12" spans="1:11" s="71" customFormat="1" ht="12.75" thickBot="1">
      <c r="A12" s="75" t="s">
        <v>1</v>
      </c>
      <c r="B12" s="98" t="s">
        <v>2</v>
      </c>
      <c r="C12" s="99">
        <v>2008</v>
      </c>
      <c r="D12" s="98">
        <v>2009</v>
      </c>
      <c r="E12" s="98">
        <v>2010</v>
      </c>
      <c r="F12" s="98">
        <v>2011</v>
      </c>
      <c r="G12" s="98">
        <v>2012</v>
      </c>
      <c r="H12" s="100">
        <v>2013</v>
      </c>
      <c r="I12" s="101">
        <v>2014</v>
      </c>
      <c r="K12" s="72"/>
    </row>
    <row r="13" spans="1:9" ht="12">
      <c r="A13" s="104" t="s">
        <v>3</v>
      </c>
      <c r="B13" s="104"/>
      <c r="C13" s="102">
        <f>C14+C18+C21+C22+C23+C24</f>
        <v>60253204</v>
      </c>
      <c r="D13" s="102">
        <f aca="true" t="shared" si="0" ref="D13:I13">D14+D18+D21+D22+D23+D24</f>
        <v>57456085</v>
      </c>
      <c r="E13" s="102">
        <f t="shared" si="0"/>
        <v>60809733.795</v>
      </c>
      <c r="F13" s="103">
        <f t="shared" si="0"/>
        <v>62395462.285205</v>
      </c>
      <c r="G13" s="102">
        <f t="shared" si="0"/>
        <v>61841160.1902139</v>
      </c>
      <c r="H13" s="102">
        <f t="shared" si="0"/>
        <v>62850525.82678567</v>
      </c>
      <c r="I13" s="102">
        <f t="shared" si="0"/>
        <v>64107536.343321376</v>
      </c>
    </row>
    <row r="14" spans="1:9" ht="12">
      <c r="A14" s="35">
        <v>1</v>
      </c>
      <c r="B14" s="33" t="s">
        <v>4</v>
      </c>
      <c r="C14" s="55">
        <f aca="true" t="shared" si="1" ref="C14:I14">C15+C16+C17</f>
        <v>22248365</v>
      </c>
      <c r="D14" s="30">
        <f t="shared" si="1"/>
        <v>18278413</v>
      </c>
      <c r="E14" s="30">
        <f t="shared" si="1"/>
        <v>19854278.863</v>
      </c>
      <c r="F14" s="56">
        <f t="shared" si="1"/>
        <v>20226850.812397</v>
      </c>
      <c r="G14" s="30">
        <f t="shared" si="1"/>
        <v>18410604.568422545</v>
      </c>
      <c r="H14" s="30">
        <f t="shared" si="1"/>
        <v>18628890.515180275</v>
      </c>
      <c r="I14" s="30">
        <f t="shared" si="1"/>
        <v>19001468.325483877</v>
      </c>
    </row>
    <row r="15" spans="1:9" ht="12">
      <c r="A15" s="57"/>
      <c r="B15" s="31" t="s">
        <v>5</v>
      </c>
      <c r="C15" s="58">
        <f>11415141+18500</f>
        <v>11433641</v>
      </c>
      <c r="D15" s="32">
        <v>12004236</v>
      </c>
      <c r="E15" s="32">
        <v>12924523</v>
      </c>
      <c r="F15" s="59">
        <f>E15*103%</f>
        <v>13312258.69</v>
      </c>
      <c r="G15" s="32">
        <f>F15*103%</f>
        <v>13711626.4507</v>
      </c>
      <c r="H15" s="32">
        <f>G15*103%</f>
        <v>14122975.244221</v>
      </c>
      <c r="I15" s="45">
        <f>H15*102%</f>
        <v>14405434.74910542</v>
      </c>
    </row>
    <row r="16" spans="1:9" s="23" customFormat="1" ht="12">
      <c r="A16" s="35"/>
      <c r="B16" s="33" t="s">
        <v>6</v>
      </c>
      <c r="C16" s="58">
        <v>10098489</v>
      </c>
      <c r="D16" s="32">
        <f>600000+5041500</f>
        <v>5641500</v>
      </c>
      <c r="E16" s="32">
        <f>2900000+1163000+2222058</f>
        <v>6285058</v>
      </c>
      <c r="F16" s="59">
        <f>2700000+1163000+2394645</f>
        <v>6257645</v>
      </c>
      <c r="G16" s="32">
        <f>2500000+1163000+366549</f>
        <v>4029549</v>
      </c>
      <c r="H16" s="32">
        <f>3663000+279984-119217</f>
        <v>3823767</v>
      </c>
      <c r="I16" s="45">
        <f>H16*102%</f>
        <v>3900242.34</v>
      </c>
    </row>
    <row r="17" spans="1:9" s="23" customFormat="1" ht="12">
      <c r="A17" s="35"/>
      <c r="B17" s="33" t="s">
        <v>7</v>
      </c>
      <c r="C17" s="60">
        <f>699722+35013-18500</f>
        <v>716235</v>
      </c>
      <c r="D17" s="34">
        <v>632677</v>
      </c>
      <c r="E17" s="32">
        <f>D17*101.9%</f>
        <v>644697.8630000001</v>
      </c>
      <c r="F17" s="59">
        <f>E17*101.9%</f>
        <v>656947.1223970002</v>
      </c>
      <c r="G17" s="32">
        <f>F17*101.9%</f>
        <v>669429.1177225433</v>
      </c>
      <c r="H17" s="32">
        <f>G17*101.9%</f>
        <v>682148.2709592717</v>
      </c>
      <c r="I17" s="45">
        <f>H17*102%</f>
        <v>695791.2363784572</v>
      </c>
    </row>
    <row r="18" spans="1:9" s="23" customFormat="1" ht="12">
      <c r="A18" s="35">
        <v>2</v>
      </c>
      <c r="B18" s="33" t="s">
        <v>8</v>
      </c>
      <c r="C18" s="60">
        <f aca="true" t="shared" si="2" ref="C18:I18">C19+C20</f>
        <v>9649712</v>
      </c>
      <c r="D18" s="34">
        <f t="shared" si="2"/>
        <v>11030735</v>
      </c>
      <c r="E18" s="34">
        <f t="shared" si="2"/>
        <v>11682579.1</v>
      </c>
      <c r="F18" s="61">
        <f t="shared" si="2"/>
        <v>12339551</v>
      </c>
      <c r="G18" s="34">
        <f t="shared" si="2"/>
        <v>13034743</v>
      </c>
      <c r="H18" s="34">
        <f t="shared" si="2"/>
        <v>13248302.25</v>
      </c>
      <c r="I18" s="34">
        <f t="shared" si="2"/>
        <v>13513268.295</v>
      </c>
    </row>
    <row r="19" spans="1:9" s="23" customFormat="1" ht="12">
      <c r="A19" s="35"/>
      <c r="B19" s="33" t="s">
        <v>9</v>
      </c>
      <c r="C19" s="60">
        <v>8709712</v>
      </c>
      <c r="D19" s="34">
        <v>10030735</v>
      </c>
      <c r="E19" s="34">
        <f>D19*106%</f>
        <v>10632579.1</v>
      </c>
      <c r="F19" s="61">
        <v>11237051</v>
      </c>
      <c r="G19" s="34">
        <v>11877118</v>
      </c>
      <c r="H19" s="32">
        <f>12554903-522107</f>
        <v>12032796</v>
      </c>
      <c r="I19" s="45">
        <f aca="true" t="shared" si="3" ref="I19:I24">H19*102%</f>
        <v>12273451.92</v>
      </c>
    </row>
    <row r="20" spans="1:9" s="23" customFormat="1" ht="12">
      <c r="A20" s="35"/>
      <c r="B20" s="33" t="s">
        <v>10</v>
      </c>
      <c r="C20" s="60">
        <v>940000</v>
      </c>
      <c r="D20" s="34">
        <v>1000000</v>
      </c>
      <c r="E20" s="34">
        <f>D20*105%</f>
        <v>1050000</v>
      </c>
      <c r="F20" s="61">
        <f>E20*105%</f>
        <v>1102500</v>
      </c>
      <c r="G20" s="34">
        <f>F20*105%</f>
        <v>1157625</v>
      </c>
      <c r="H20" s="32">
        <f>G20*105%</f>
        <v>1215506.25</v>
      </c>
      <c r="I20" s="45">
        <f t="shared" si="3"/>
        <v>1239816.375</v>
      </c>
    </row>
    <row r="21" spans="1:9" s="23" customFormat="1" ht="12">
      <c r="A21" s="35">
        <v>3</v>
      </c>
      <c r="B21" s="33" t="s">
        <v>11</v>
      </c>
      <c r="C21" s="60">
        <v>17059752</v>
      </c>
      <c r="D21" s="34">
        <v>19069259</v>
      </c>
      <c r="E21" s="34">
        <f>D21*105%</f>
        <v>20022721.95</v>
      </c>
      <c r="F21" s="61">
        <f aca="true" t="shared" si="4" ref="F21:H24">E21*101.9%</f>
        <v>20403153.66705</v>
      </c>
      <c r="G21" s="34">
        <f t="shared" si="4"/>
        <v>20790813.586723953</v>
      </c>
      <c r="H21" s="32">
        <f t="shared" si="4"/>
        <v>21185839.04487171</v>
      </c>
      <c r="I21" s="45">
        <f t="shared" si="3"/>
        <v>21609555.825769145</v>
      </c>
    </row>
    <row r="22" spans="1:9" s="23" customFormat="1" ht="12">
      <c r="A22" s="35">
        <v>4</v>
      </c>
      <c r="B22" s="33" t="s">
        <v>12</v>
      </c>
      <c r="C22" s="60">
        <v>7975128</v>
      </c>
      <c r="D22" s="34">
        <v>7166710</v>
      </c>
      <c r="E22" s="34">
        <f>D22*101.9%</f>
        <v>7302877.490000001</v>
      </c>
      <c r="F22" s="61">
        <f t="shared" si="4"/>
        <v>7441632.162310002</v>
      </c>
      <c r="G22" s="34">
        <f t="shared" si="4"/>
        <v>7583023.173393893</v>
      </c>
      <c r="H22" s="32">
        <f t="shared" si="4"/>
        <v>7727100.613688378</v>
      </c>
      <c r="I22" s="45">
        <f t="shared" si="3"/>
        <v>7881642.625962146</v>
      </c>
    </row>
    <row r="23" spans="1:9" s="23" customFormat="1" ht="12">
      <c r="A23" s="35">
        <v>5</v>
      </c>
      <c r="B23" s="33" t="s">
        <v>13</v>
      </c>
      <c r="C23" s="60">
        <v>3203919</v>
      </c>
      <c r="D23" s="34">
        <v>1850968</v>
      </c>
      <c r="E23" s="34">
        <f>D23*101.9%</f>
        <v>1886136.3920000002</v>
      </c>
      <c r="F23" s="61">
        <f t="shared" si="4"/>
        <v>1921972.9834480004</v>
      </c>
      <c r="G23" s="34">
        <f t="shared" si="4"/>
        <v>1958490.4701335127</v>
      </c>
      <c r="H23" s="32">
        <f t="shared" si="4"/>
        <v>1995701.7890660497</v>
      </c>
      <c r="I23" s="45">
        <f t="shared" si="3"/>
        <v>2035615.8248473709</v>
      </c>
    </row>
    <row r="24" spans="1:9" s="23" customFormat="1" ht="12">
      <c r="A24" s="35">
        <v>6</v>
      </c>
      <c r="B24" s="33" t="s">
        <v>14</v>
      </c>
      <c r="C24" s="34">
        <f>115457+871</f>
        <v>116328</v>
      </c>
      <c r="D24" s="34">
        <v>60000</v>
      </c>
      <c r="E24" s="34">
        <f>D24*101.9%</f>
        <v>61140.00000000001</v>
      </c>
      <c r="F24" s="34">
        <f t="shared" si="4"/>
        <v>62301.66000000002</v>
      </c>
      <c r="G24" s="34">
        <f t="shared" si="4"/>
        <v>63485.391540000026</v>
      </c>
      <c r="H24" s="32">
        <f t="shared" si="4"/>
        <v>64691.61397926004</v>
      </c>
      <c r="I24" s="45">
        <f t="shared" si="3"/>
        <v>65985.44625884524</v>
      </c>
    </row>
    <row r="25" spans="1:9" s="23" customFormat="1" ht="12">
      <c r="A25" s="35"/>
      <c r="B25" s="42" t="s">
        <v>16</v>
      </c>
      <c r="C25" s="34">
        <f>C26+C27</f>
        <v>65923542</v>
      </c>
      <c r="D25" s="34">
        <f aca="true" t="shared" si="5" ref="D25:I25">D26+D27</f>
        <v>67149276</v>
      </c>
      <c r="E25" s="34">
        <f t="shared" si="5"/>
        <v>55609616</v>
      </c>
      <c r="F25" s="34">
        <f t="shared" si="5"/>
        <v>57895462</v>
      </c>
      <c r="G25" s="34">
        <f t="shared" si="5"/>
        <v>58661160</v>
      </c>
      <c r="H25" s="34">
        <f t="shared" si="5"/>
        <v>59634526</v>
      </c>
      <c r="I25" s="34">
        <f t="shared" si="5"/>
        <v>61427536</v>
      </c>
    </row>
    <row r="26" spans="1:9" s="23" customFormat="1" ht="12">
      <c r="A26" s="35">
        <v>1</v>
      </c>
      <c r="B26" s="33" t="s">
        <v>36</v>
      </c>
      <c r="C26" s="60">
        <v>51065386</v>
      </c>
      <c r="D26" s="34">
        <v>51324356</v>
      </c>
      <c r="E26" s="34">
        <v>52350843</v>
      </c>
      <c r="F26" s="61">
        <v>53921368</v>
      </c>
      <c r="G26" s="34">
        <v>55539000</v>
      </c>
      <c r="H26" s="34">
        <v>57205170</v>
      </c>
      <c r="I26" s="45">
        <v>58921325</v>
      </c>
    </row>
    <row r="27" spans="1:9" s="23" customFormat="1" ht="12">
      <c r="A27" s="35">
        <v>2</v>
      </c>
      <c r="B27" s="33" t="s">
        <v>17</v>
      </c>
      <c r="C27" s="60">
        <v>14858156</v>
      </c>
      <c r="D27" s="34">
        <v>15824920</v>
      </c>
      <c r="E27" s="34">
        <v>3258773</v>
      </c>
      <c r="F27" s="61">
        <v>3974094</v>
      </c>
      <c r="G27" s="34">
        <v>3122160</v>
      </c>
      <c r="H27" s="34">
        <v>2429356</v>
      </c>
      <c r="I27" s="45">
        <v>2506211</v>
      </c>
    </row>
    <row r="28" spans="1:9" s="23" customFormat="1" ht="12">
      <c r="A28" s="36">
        <v>3</v>
      </c>
      <c r="B28" s="31" t="s">
        <v>42</v>
      </c>
      <c r="C28" s="62">
        <v>4193960</v>
      </c>
      <c r="D28" s="37">
        <v>3723000</v>
      </c>
      <c r="E28" s="37">
        <v>5200118</v>
      </c>
      <c r="F28" s="63">
        <v>4500000</v>
      </c>
      <c r="G28" s="37">
        <v>3180000</v>
      </c>
      <c r="H28" s="37">
        <v>3216000</v>
      </c>
      <c r="I28" s="45">
        <v>2680000</v>
      </c>
    </row>
    <row r="29" spans="1:9" s="23" customFormat="1" ht="24">
      <c r="A29" s="38"/>
      <c r="B29" s="39" t="s">
        <v>18</v>
      </c>
      <c r="C29" s="64">
        <f aca="true" t="shared" si="6" ref="C29:I29">C26+C27+C28</f>
        <v>70117502</v>
      </c>
      <c r="D29" s="40">
        <f t="shared" si="6"/>
        <v>70872276</v>
      </c>
      <c r="E29" s="40">
        <f t="shared" si="6"/>
        <v>60809734</v>
      </c>
      <c r="F29" s="65">
        <f t="shared" si="6"/>
        <v>62395462</v>
      </c>
      <c r="G29" s="40">
        <f t="shared" si="6"/>
        <v>61841160</v>
      </c>
      <c r="H29" s="40">
        <f t="shared" si="6"/>
        <v>62850526</v>
      </c>
      <c r="I29" s="40">
        <f t="shared" si="6"/>
        <v>64107536</v>
      </c>
    </row>
    <row r="30" spans="1:9" s="23" customFormat="1" ht="12">
      <c r="A30" s="41"/>
      <c r="B30" s="42" t="s">
        <v>19</v>
      </c>
      <c r="C30" s="66">
        <f>C31+C32</f>
        <v>9864298</v>
      </c>
      <c r="D30" s="43">
        <v>13416191</v>
      </c>
      <c r="E30" s="43"/>
      <c r="F30" s="67"/>
      <c r="G30" s="43"/>
      <c r="H30" s="43"/>
      <c r="I30" s="45"/>
    </row>
    <row r="31" spans="1:9" s="23" customFormat="1" ht="12">
      <c r="A31" s="44"/>
      <c r="B31" s="44" t="s">
        <v>15</v>
      </c>
      <c r="C31" s="68">
        <v>1441900</v>
      </c>
      <c r="D31" s="45"/>
      <c r="E31" s="45"/>
      <c r="F31" s="69"/>
      <c r="G31" s="45"/>
      <c r="H31" s="45"/>
      <c r="I31" s="45"/>
    </row>
    <row r="32" spans="1:9" s="23" customFormat="1" ht="12">
      <c r="A32" s="44"/>
      <c r="B32" s="44" t="s">
        <v>37</v>
      </c>
      <c r="C32" s="45">
        <v>8422398</v>
      </c>
      <c r="D32" s="45">
        <v>13416191</v>
      </c>
      <c r="E32" s="45"/>
      <c r="F32" s="69"/>
      <c r="G32" s="45"/>
      <c r="H32" s="45"/>
      <c r="I32" s="45"/>
    </row>
    <row r="33" spans="1:9" s="23" customFormat="1" ht="12">
      <c r="A33" s="46"/>
      <c r="B33" s="46"/>
      <c r="C33" s="47"/>
      <c r="D33" s="47"/>
      <c r="E33" s="47"/>
      <c r="F33" s="47"/>
      <c r="G33" s="47"/>
      <c r="H33" s="47"/>
      <c r="I33" s="22"/>
    </row>
    <row r="34" spans="1:9" s="48" customFormat="1" ht="11.25">
      <c r="A34" s="73"/>
      <c r="B34" s="73"/>
      <c r="C34" s="74"/>
      <c r="D34" s="74"/>
      <c r="E34" s="74"/>
      <c r="F34" s="74"/>
      <c r="G34" s="74"/>
      <c r="H34" s="74"/>
      <c r="I34" s="49"/>
    </row>
    <row r="35" spans="8:9" s="23" customFormat="1" ht="12">
      <c r="H35" s="48"/>
      <c r="I35" s="48"/>
    </row>
    <row r="36" spans="3:9" ht="12">
      <c r="C36" s="23"/>
      <c r="D36" s="23"/>
      <c r="E36" s="23"/>
      <c r="F36" s="23"/>
      <c r="G36" s="23"/>
      <c r="H36" s="23"/>
      <c r="I36" s="23"/>
    </row>
    <row r="37" spans="3:9" ht="12">
      <c r="C37" s="23"/>
      <c r="D37" s="23"/>
      <c r="E37" s="23"/>
      <c r="F37" s="23"/>
      <c r="G37" s="23"/>
      <c r="H37" s="23"/>
      <c r="I37" s="23"/>
    </row>
    <row r="38" spans="3:9" ht="12">
      <c r="C38" s="23"/>
      <c r="D38" s="23"/>
      <c r="E38" s="23"/>
      <c r="F38" s="23"/>
      <c r="G38" s="23"/>
      <c r="H38" s="23"/>
      <c r="I38" s="23"/>
    </row>
    <row r="39" spans="3:9" ht="12">
      <c r="C39" s="23"/>
      <c r="D39" s="23"/>
      <c r="E39" s="23"/>
      <c r="F39" s="23"/>
      <c r="G39" s="23"/>
      <c r="H39" s="23"/>
      <c r="I39" s="23"/>
    </row>
    <row r="40" spans="3:9" ht="12">
      <c r="C40" s="23"/>
      <c r="D40" s="23"/>
      <c r="E40" s="23"/>
      <c r="F40" s="23"/>
      <c r="G40" s="23"/>
      <c r="H40" s="23"/>
      <c r="I40" s="23"/>
    </row>
    <row r="41" spans="3:9" ht="12">
      <c r="C41" s="23"/>
      <c r="D41" s="23"/>
      <c r="E41" s="23"/>
      <c r="F41" s="23"/>
      <c r="G41" s="23"/>
      <c r="H41" s="23"/>
      <c r="I41" s="23"/>
    </row>
    <row r="42" spans="3:9" ht="12">
      <c r="C42" s="23"/>
      <c r="D42" s="23"/>
      <c r="E42" s="23"/>
      <c r="F42" s="23"/>
      <c r="G42" s="23"/>
      <c r="H42" s="23"/>
      <c r="I42" s="23"/>
    </row>
    <row r="43" spans="3:9" ht="12">
      <c r="C43" s="23"/>
      <c r="D43" s="23"/>
      <c r="E43" s="23"/>
      <c r="F43" s="23"/>
      <c r="G43" s="23"/>
      <c r="H43" s="23"/>
      <c r="I43" s="23"/>
    </row>
    <row r="44" spans="3:9" ht="12">
      <c r="C44" s="23"/>
      <c r="D44" s="23"/>
      <c r="E44" s="23"/>
      <c r="F44" s="23"/>
      <c r="G44" s="23"/>
      <c r="H44" s="23"/>
      <c r="I44" s="23"/>
    </row>
    <row r="45" spans="3:9" ht="12">
      <c r="C45" s="23"/>
      <c r="D45" s="23"/>
      <c r="E45" s="23"/>
      <c r="F45" s="23"/>
      <c r="G45" s="23"/>
      <c r="H45" s="23"/>
      <c r="I45" s="23"/>
    </row>
    <row r="46" spans="3:9" ht="12">
      <c r="C46" s="23"/>
      <c r="D46" s="23"/>
      <c r="E46" s="23"/>
      <c r="F46" s="23"/>
      <c r="G46" s="23"/>
      <c r="H46" s="23"/>
      <c r="I46" s="23"/>
    </row>
  </sheetData>
  <sheetProtection/>
  <mergeCells count="1">
    <mergeCell ref="A13:B1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3.875" style="0" customWidth="1"/>
    <col min="2" max="2" width="16.125" style="0" customWidth="1"/>
    <col min="3" max="3" width="10.375" style="0" customWidth="1"/>
    <col min="4" max="4" width="10.25390625" style="0" customWidth="1"/>
    <col min="5" max="5" width="10.625" style="0" customWidth="1"/>
    <col min="6" max="6" width="11.00390625" style="0" customWidth="1"/>
    <col min="7" max="7" width="9.875" style="0" customWidth="1"/>
    <col min="8" max="8" width="10.25390625" style="0" customWidth="1"/>
    <col min="9" max="9" width="9.625" style="0" customWidth="1"/>
    <col min="18" max="18" width="9.125" style="76" customWidth="1"/>
  </cols>
  <sheetData>
    <row r="1" spans="13:15" ht="12.75">
      <c r="M1" s="24" t="s">
        <v>38</v>
      </c>
      <c r="N1" s="24"/>
      <c r="O1" s="22"/>
    </row>
    <row r="2" spans="13:15" ht="12.75">
      <c r="M2" s="24" t="s">
        <v>43</v>
      </c>
      <c r="N2" s="24"/>
      <c r="O2" s="22"/>
    </row>
    <row r="3" spans="13:15" ht="12.75">
      <c r="M3" s="24" t="s">
        <v>44</v>
      </c>
      <c r="N3" s="24"/>
      <c r="O3" s="22"/>
    </row>
    <row r="4" spans="13:15" ht="12.75">
      <c r="M4" s="24"/>
      <c r="N4" s="24"/>
      <c r="O4" s="22"/>
    </row>
    <row r="5" spans="13:15" ht="12.75">
      <c r="M5" s="24"/>
      <c r="N5" s="24"/>
      <c r="O5" s="22"/>
    </row>
    <row r="6" spans="1:17" ht="12.75">
      <c r="A6" s="7"/>
      <c r="B6" s="7"/>
      <c r="C6" s="7"/>
      <c r="D6" s="7"/>
      <c r="E6" s="11" t="s">
        <v>45</v>
      </c>
      <c r="F6" s="9"/>
      <c r="G6" s="7"/>
      <c r="H6" s="7"/>
      <c r="I6" s="7"/>
      <c r="J6" s="7"/>
      <c r="K6" s="7"/>
      <c r="L6" s="2"/>
      <c r="M6" s="1"/>
      <c r="N6" s="2"/>
      <c r="O6" s="2"/>
      <c r="P6" s="2"/>
      <c r="Q6" s="7"/>
    </row>
    <row r="7" spans="1:17" ht="13.5" thickBot="1">
      <c r="A7" s="5"/>
      <c r="B7" s="12"/>
      <c r="C7" s="12"/>
      <c r="D7" s="12"/>
      <c r="E7" s="13"/>
      <c r="F7" s="6"/>
      <c r="G7" s="6"/>
      <c r="H7" s="6"/>
      <c r="I7" s="6"/>
      <c r="J7" s="6"/>
      <c r="K7" s="2"/>
      <c r="L7" s="2"/>
      <c r="M7" s="6"/>
      <c r="N7" s="6"/>
      <c r="O7" s="6"/>
      <c r="P7" s="6"/>
      <c r="Q7" s="7"/>
    </row>
    <row r="8" spans="1:17" ht="23.25" thickBot="1">
      <c r="A8" s="77" t="s">
        <v>1</v>
      </c>
      <c r="B8" s="78" t="s">
        <v>2</v>
      </c>
      <c r="C8" s="78" t="s">
        <v>20</v>
      </c>
      <c r="D8" s="78" t="s">
        <v>21</v>
      </c>
      <c r="E8" s="79" t="s">
        <v>22</v>
      </c>
      <c r="F8" s="80" t="s">
        <v>39</v>
      </c>
      <c r="G8" s="81" t="s">
        <v>23</v>
      </c>
      <c r="H8" s="81" t="s">
        <v>46</v>
      </c>
      <c r="I8" s="81" t="s">
        <v>24</v>
      </c>
      <c r="J8" s="81" t="s">
        <v>47</v>
      </c>
      <c r="K8" s="81" t="s">
        <v>25</v>
      </c>
      <c r="L8" s="82" t="s">
        <v>26</v>
      </c>
      <c r="M8" s="81" t="s">
        <v>40</v>
      </c>
      <c r="N8" s="82" t="s">
        <v>48</v>
      </c>
      <c r="O8" s="82" t="s">
        <v>49</v>
      </c>
      <c r="P8" s="83"/>
      <c r="Q8" s="7"/>
    </row>
    <row r="9" spans="1:17" ht="12.75">
      <c r="A9" s="84">
        <v>1</v>
      </c>
      <c r="B9" s="85" t="s">
        <v>27</v>
      </c>
      <c r="C9" s="86">
        <v>450000</v>
      </c>
      <c r="D9" s="87">
        <v>450000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9">
        <v>0</v>
      </c>
      <c r="N9" s="88">
        <v>0</v>
      </c>
      <c r="O9" s="88">
        <v>0</v>
      </c>
      <c r="P9" s="2"/>
      <c r="Q9" s="7"/>
    </row>
    <row r="10" spans="1:17" ht="12.75">
      <c r="A10" s="4"/>
      <c r="B10" s="14" t="s">
        <v>28</v>
      </c>
      <c r="C10" s="19"/>
      <c r="D10" s="50">
        <v>29753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1">
        <v>0</v>
      </c>
      <c r="N10" s="90">
        <v>0</v>
      </c>
      <c r="O10" s="90">
        <v>0</v>
      </c>
      <c r="P10" s="53"/>
      <c r="Q10" s="7"/>
    </row>
    <row r="11" spans="1:17" ht="12.75">
      <c r="A11" s="4">
        <v>2</v>
      </c>
      <c r="B11" s="15" t="s">
        <v>29</v>
      </c>
      <c r="C11" s="19">
        <v>2536000</v>
      </c>
      <c r="D11" s="50">
        <v>500000</v>
      </c>
      <c r="E11" s="90">
        <v>2036000</v>
      </c>
      <c r="F11" s="90">
        <v>500000</v>
      </c>
      <c r="G11" s="90">
        <f>E11-F11</f>
        <v>1536000</v>
      </c>
      <c r="H11" s="90">
        <v>500000</v>
      </c>
      <c r="I11" s="90">
        <f>G11-H11</f>
        <v>1036000</v>
      </c>
      <c r="J11" s="90">
        <v>500000</v>
      </c>
      <c r="K11" s="90">
        <f>I11-J11</f>
        <v>536000</v>
      </c>
      <c r="L11" s="90">
        <v>536000</v>
      </c>
      <c r="M11" s="91">
        <f>K11-L11</f>
        <v>0</v>
      </c>
      <c r="N11" s="90">
        <v>0</v>
      </c>
      <c r="O11" s="90">
        <v>0</v>
      </c>
      <c r="P11" s="53"/>
      <c r="Q11" s="7"/>
    </row>
    <row r="12" spans="1:17" ht="12.75">
      <c r="A12" s="4"/>
      <c r="B12" s="14" t="s">
        <v>28</v>
      </c>
      <c r="C12" s="19"/>
      <c r="D12" s="50">
        <v>11267</v>
      </c>
      <c r="E12" s="90">
        <v>0</v>
      </c>
      <c r="F12" s="90">
        <v>9783</v>
      </c>
      <c r="G12" s="90">
        <v>0</v>
      </c>
      <c r="H12" s="90">
        <v>9783</v>
      </c>
      <c r="I12" s="90">
        <v>0</v>
      </c>
      <c r="J12" s="90">
        <v>7208</v>
      </c>
      <c r="K12" s="90">
        <v>0</v>
      </c>
      <c r="L12" s="90">
        <v>4606</v>
      </c>
      <c r="M12" s="91">
        <v>0</v>
      </c>
      <c r="N12" s="90">
        <v>0</v>
      </c>
      <c r="O12" s="90">
        <v>0</v>
      </c>
      <c r="P12" s="53"/>
      <c r="Q12" s="7"/>
    </row>
    <row r="13" spans="1:17" ht="12.75">
      <c r="A13" s="4">
        <v>3</v>
      </c>
      <c r="B13" s="15" t="s">
        <v>30</v>
      </c>
      <c r="C13" s="19">
        <v>2330000</v>
      </c>
      <c r="D13" s="50">
        <v>1000000</v>
      </c>
      <c r="E13" s="90">
        <v>1330000</v>
      </c>
      <c r="F13" s="90">
        <v>1000000</v>
      </c>
      <c r="G13" s="90">
        <f>E13-F13</f>
        <v>330000</v>
      </c>
      <c r="H13" s="90">
        <v>330000</v>
      </c>
      <c r="I13" s="90">
        <f>G13-H13</f>
        <v>0</v>
      </c>
      <c r="J13" s="90"/>
      <c r="K13" s="90"/>
      <c r="L13" s="90"/>
      <c r="M13" s="91">
        <v>0</v>
      </c>
      <c r="N13" s="90"/>
      <c r="O13" s="90"/>
      <c r="P13" s="53"/>
      <c r="Q13" s="7"/>
    </row>
    <row r="14" spans="1:17" ht="12.75">
      <c r="A14" s="4"/>
      <c r="B14" s="14" t="s">
        <v>28</v>
      </c>
      <c r="C14" s="19"/>
      <c r="D14" s="50">
        <v>130225</v>
      </c>
      <c r="E14" s="90">
        <v>0</v>
      </c>
      <c r="F14" s="90">
        <v>100538</v>
      </c>
      <c r="G14" s="90">
        <v>0</v>
      </c>
      <c r="H14" s="90">
        <v>33586</v>
      </c>
      <c r="I14" s="90">
        <v>0</v>
      </c>
      <c r="J14" s="90">
        <v>0</v>
      </c>
      <c r="K14" s="90">
        <v>0</v>
      </c>
      <c r="L14" s="90">
        <v>0</v>
      </c>
      <c r="M14" s="91">
        <v>0</v>
      </c>
      <c r="N14" s="90">
        <v>0</v>
      </c>
      <c r="O14" s="90">
        <v>0</v>
      </c>
      <c r="P14" s="53"/>
      <c r="Q14" s="7"/>
    </row>
    <row r="15" spans="1:17" ht="12.75">
      <c r="A15" s="16">
        <v>4</v>
      </c>
      <c r="B15" s="17" t="s">
        <v>50</v>
      </c>
      <c r="C15" s="51">
        <v>216927</v>
      </c>
      <c r="D15" s="52">
        <v>193000</v>
      </c>
      <c r="E15" s="92">
        <f>C15-D15</f>
        <v>23927</v>
      </c>
      <c r="F15" s="92">
        <v>23927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3">
        <v>0</v>
      </c>
      <c r="N15" s="92">
        <v>0</v>
      </c>
      <c r="O15" s="92">
        <v>0</v>
      </c>
      <c r="P15" s="94"/>
      <c r="Q15" s="7"/>
    </row>
    <row r="16" spans="1:17" ht="12.75">
      <c r="A16" s="16"/>
      <c r="B16" s="18" t="s">
        <v>28</v>
      </c>
      <c r="C16" s="51"/>
      <c r="D16" s="52">
        <v>8256</v>
      </c>
      <c r="E16" s="92">
        <v>0</v>
      </c>
      <c r="F16" s="92">
        <v>658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3">
        <v>0</v>
      </c>
      <c r="N16" s="92">
        <v>0</v>
      </c>
      <c r="O16" s="92">
        <v>0</v>
      </c>
      <c r="P16" s="94"/>
      <c r="Q16" s="7"/>
    </row>
    <row r="17" spans="1:17" ht="22.5">
      <c r="A17" s="16">
        <v>5</v>
      </c>
      <c r="B17" s="17" t="s">
        <v>31</v>
      </c>
      <c r="C17" s="51">
        <v>600000</v>
      </c>
      <c r="D17" s="52">
        <v>600000</v>
      </c>
      <c r="E17" s="92">
        <v>0</v>
      </c>
      <c r="F17" s="92"/>
      <c r="G17" s="92">
        <v>0</v>
      </c>
      <c r="H17" s="92">
        <v>0</v>
      </c>
      <c r="I17" s="92">
        <f>G17-H17</f>
        <v>0</v>
      </c>
      <c r="J17" s="92">
        <v>0</v>
      </c>
      <c r="K17" s="92">
        <v>0</v>
      </c>
      <c r="L17" s="92">
        <v>0</v>
      </c>
      <c r="M17" s="93">
        <v>0</v>
      </c>
      <c r="N17" s="92">
        <v>0</v>
      </c>
      <c r="O17" s="92">
        <v>0</v>
      </c>
      <c r="P17" s="94"/>
      <c r="Q17" s="7"/>
    </row>
    <row r="18" spans="1:17" ht="12.75">
      <c r="A18" s="16"/>
      <c r="B18" s="17" t="s">
        <v>28</v>
      </c>
      <c r="C18" s="51"/>
      <c r="D18" s="52">
        <v>20225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3">
        <v>0</v>
      </c>
      <c r="N18" s="92">
        <v>0</v>
      </c>
      <c r="O18" s="92">
        <v>0</v>
      </c>
      <c r="P18" s="94"/>
      <c r="Q18" s="7"/>
    </row>
    <row r="19" spans="1:17" ht="12.75">
      <c r="A19" s="16">
        <v>6</v>
      </c>
      <c r="B19" s="18" t="s">
        <v>41</v>
      </c>
      <c r="C19" s="51">
        <v>2950000</v>
      </c>
      <c r="D19" s="52">
        <v>980000</v>
      </c>
      <c r="E19" s="92">
        <f>C19-D19</f>
        <v>1970000</v>
      </c>
      <c r="F19" s="92">
        <v>980000</v>
      </c>
      <c r="G19" s="92">
        <f>E19-F19</f>
        <v>990000</v>
      </c>
      <c r="H19" s="92">
        <v>990000</v>
      </c>
      <c r="I19" s="92">
        <f>G19-H19</f>
        <v>0</v>
      </c>
      <c r="J19" s="92">
        <v>0</v>
      </c>
      <c r="K19" s="92">
        <v>0</v>
      </c>
      <c r="L19" s="92">
        <v>0</v>
      </c>
      <c r="M19" s="93">
        <v>0</v>
      </c>
      <c r="N19" s="92">
        <v>0</v>
      </c>
      <c r="O19" s="92">
        <v>0</v>
      </c>
      <c r="P19" s="94"/>
      <c r="Q19" s="7"/>
    </row>
    <row r="20" spans="1:17" ht="12.75">
      <c r="A20" s="16"/>
      <c r="B20" s="18" t="s">
        <v>28</v>
      </c>
      <c r="C20" s="51"/>
      <c r="D20" s="52">
        <v>156911</v>
      </c>
      <c r="E20" s="92"/>
      <c r="F20" s="92">
        <v>104043</v>
      </c>
      <c r="G20" s="92"/>
      <c r="H20" s="92">
        <v>51128</v>
      </c>
      <c r="I20" s="92">
        <v>0</v>
      </c>
      <c r="J20" s="92">
        <v>0</v>
      </c>
      <c r="K20" s="92">
        <v>0</v>
      </c>
      <c r="L20" s="92">
        <v>0</v>
      </c>
      <c r="M20" s="93">
        <v>0</v>
      </c>
      <c r="N20" s="92">
        <v>0</v>
      </c>
      <c r="O20" s="92">
        <v>0</v>
      </c>
      <c r="P20" s="94"/>
      <c r="Q20" s="7"/>
    </row>
    <row r="21" spans="1:17" ht="22.5">
      <c r="A21" s="16">
        <v>7</v>
      </c>
      <c r="B21" s="17" t="s">
        <v>51</v>
      </c>
      <c r="C21" s="51">
        <v>0</v>
      </c>
      <c r="D21" s="52">
        <v>0</v>
      </c>
      <c r="E21" s="92">
        <v>13416191</v>
      </c>
      <c r="F21" s="92">
        <v>2696191</v>
      </c>
      <c r="G21" s="92">
        <f>E21-F21</f>
        <v>10720000</v>
      </c>
      <c r="H21" s="92">
        <v>2680000</v>
      </c>
      <c r="I21" s="92">
        <f>G21-H21</f>
        <v>8040000</v>
      </c>
      <c r="J21" s="92">
        <v>2680000</v>
      </c>
      <c r="K21" s="92">
        <f>I21-J21</f>
        <v>5360000</v>
      </c>
      <c r="L21" s="92">
        <v>2680000</v>
      </c>
      <c r="M21" s="92">
        <f>K21-L21</f>
        <v>2680000</v>
      </c>
      <c r="N21" s="92">
        <v>2680000</v>
      </c>
      <c r="O21" s="92">
        <f>M21-N21</f>
        <v>0</v>
      </c>
      <c r="P21" s="94"/>
      <c r="Q21" s="7"/>
    </row>
    <row r="22" spans="1:17" ht="12.75">
      <c r="A22" s="16"/>
      <c r="B22" s="17" t="s">
        <v>28</v>
      </c>
      <c r="C22" s="51"/>
      <c r="D22" s="52"/>
      <c r="E22" s="92"/>
      <c r="F22" s="92">
        <v>744107</v>
      </c>
      <c r="G22" s="92"/>
      <c r="H22" s="92">
        <v>583065</v>
      </c>
      <c r="I22" s="92"/>
      <c r="J22" s="92">
        <v>422265</v>
      </c>
      <c r="K22" s="92"/>
      <c r="L22" s="92">
        <v>261465</v>
      </c>
      <c r="M22" s="92"/>
      <c r="N22" s="92">
        <v>100665</v>
      </c>
      <c r="O22" s="92"/>
      <c r="P22" s="94"/>
      <c r="Q22" s="7"/>
    </row>
    <row r="23" spans="1:17" ht="12.75">
      <c r="A23" s="19"/>
      <c r="B23" s="20" t="s">
        <v>32</v>
      </c>
      <c r="C23" s="19">
        <f>C9+C11+C13+C15+C17+C19</f>
        <v>9082927</v>
      </c>
      <c r="D23" s="19">
        <f>D9+D11+D13+D15+D17+D19</f>
        <v>3723000</v>
      </c>
      <c r="E23" s="19">
        <f>E9+E11+E13+E15+E17+E19+E21</f>
        <v>18776118</v>
      </c>
      <c r="F23" s="19">
        <f aca="true" t="shared" si="0" ref="F23:O24">F9+F11+F13+F15+F17+F19+F21</f>
        <v>5200118</v>
      </c>
      <c r="G23" s="19">
        <f t="shared" si="0"/>
        <v>13576000</v>
      </c>
      <c r="H23" s="19">
        <f t="shared" si="0"/>
        <v>4500000</v>
      </c>
      <c r="I23" s="19">
        <f t="shared" si="0"/>
        <v>9076000</v>
      </c>
      <c r="J23" s="19">
        <f t="shared" si="0"/>
        <v>3180000</v>
      </c>
      <c r="K23" s="19">
        <f t="shared" si="0"/>
        <v>5896000</v>
      </c>
      <c r="L23" s="19">
        <f t="shared" si="0"/>
        <v>3216000</v>
      </c>
      <c r="M23" s="19">
        <f t="shared" si="0"/>
        <v>2680000</v>
      </c>
      <c r="N23" s="19">
        <f t="shared" si="0"/>
        <v>2680000</v>
      </c>
      <c r="O23" s="50">
        <f t="shared" si="0"/>
        <v>0</v>
      </c>
      <c r="P23" s="53"/>
      <c r="Q23" s="7"/>
    </row>
    <row r="24" spans="1:17" ht="12.75">
      <c r="A24" s="4"/>
      <c r="B24" s="15" t="s">
        <v>33</v>
      </c>
      <c r="C24" s="19"/>
      <c r="D24" s="50">
        <f>D10+D12+D14+D16+D18+D20</f>
        <v>356637</v>
      </c>
      <c r="E24" s="50">
        <f>E10+E12+E14+E16+E18+E20</f>
        <v>0</v>
      </c>
      <c r="F24" s="50">
        <f>F10+F12+F14+F16+F18+F20+F22</f>
        <v>959129</v>
      </c>
      <c r="G24" s="50">
        <f t="shared" si="0"/>
        <v>0</v>
      </c>
      <c r="H24" s="50">
        <f t="shared" si="0"/>
        <v>677562</v>
      </c>
      <c r="I24" s="50">
        <f t="shared" si="0"/>
        <v>0</v>
      </c>
      <c r="J24" s="50">
        <f t="shared" si="0"/>
        <v>429473</v>
      </c>
      <c r="K24" s="50">
        <f t="shared" si="0"/>
        <v>0</v>
      </c>
      <c r="L24" s="50">
        <f t="shared" si="0"/>
        <v>266071</v>
      </c>
      <c r="M24" s="50">
        <f t="shared" si="0"/>
        <v>0</v>
      </c>
      <c r="N24" s="50">
        <f t="shared" si="0"/>
        <v>100665</v>
      </c>
      <c r="O24" s="50">
        <f t="shared" si="0"/>
        <v>0</v>
      </c>
      <c r="P24" s="53"/>
      <c r="Q24" s="7"/>
    </row>
    <row r="25" spans="1:17" ht="12.75">
      <c r="A25" s="4"/>
      <c r="B25" s="15" t="s">
        <v>34</v>
      </c>
      <c r="C25" s="19"/>
      <c r="D25" s="50">
        <v>117300</v>
      </c>
      <c r="E25" s="90"/>
      <c r="F25" s="90">
        <v>117300</v>
      </c>
      <c r="G25" s="90"/>
      <c r="H25" s="90">
        <v>117300</v>
      </c>
      <c r="I25" s="90"/>
      <c r="J25" s="90">
        <v>117300</v>
      </c>
      <c r="K25" s="90"/>
      <c r="L25" s="90">
        <v>117300</v>
      </c>
      <c r="M25" s="91"/>
      <c r="N25" s="90">
        <v>117300</v>
      </c>
      <c r="O25" s="90"/>
      <c r="P25" s="53"/>
      <c r="Q25" s="7"/>
    </row>
    <row r="26" spans="1:17" ht="12.75">
      <c r="A26" s="4"/>
      <c r="B26" s="15" t="s">
        <v>35</v>
      </c>
      <c r="C26" s="19">
        <f>C23</f>
        <v>9082927</v>
      </c>
      <c r="D26" s="50">
        <f>D23+D24+D25</f>
        <v>4196937</v>
      </c>
      <c r="E26" s="50">
        <f>E23</f>
        <v>18776118</v>
      </c>
      <c r="F26" s="50">
        <f aca="true" t="shared" si="1" ref="F26:O26">F23+F24+F25</f>
        <v>6276547</v>
      </c>
      <c r="G26" s="50">
        <f t="shared" si="1"/>
        <v>13576000</v>
      </c>
      <c r="H26" s="50">
        <f t="shared" si="1"/>
        <v>5294862</v>
      </c>
      <c r="I26" s="50">
        <f t="shared" si="1"/>
        <v>9076000</v>
      </c>
      <c r="J26" s="50">
        <f t="shared" si="1"/>
        <v>3726773</v>
      </c>
      <c r="K26" s="50">
        <f t="shared" si="1"/>
        <v>5896000</v>
      </c>
      <c r="L26" s="50">
        <f t="shared" si="1"/>
        <v>3599371</v>
      </c>
      <c r="M26" s="50">
        <f t="shared" si="1"/>
        <v>2680000</v>
      </c>
      <c r="N26" s="50">
        <f t="shared" si="1"/>
        <v>2897965</v>
      </c>
      <c r="O26" s="50">
        <f t="shared" si="1"/>
        <v>0</v>
      </c>
      <c r="P26" s="53"/>
      <c r="Q26" s="7"/>
    </row>
    <row r="27" spans="1:17" ht="12.75">
      <c r="A27" s="3"/>
      <c r="B27" s="21"/>
      <c r="C27" s="21"/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7"/>
    </row>
    <row r="28" spans="1:17" ht="12.75">
      <c r="A28" s="3"/>
      <c r="B28" s="21"/>
      <c r="C28" s="21"/>
      <c r="D28" s="9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7"/>
    </row>
    <row r="29" spans="1:17" ht="12.75">
      <c r="A29" s="3"/>
      <c r="B29" s="21"/>
      <c r="C29" s="96"/>
      <c r="D29" s="9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7"/>
    </row>
    <row r="30" spans="1:17" ht="12.75">
      <c r="A30" s="7"/>
      <c r="B30" s="7"/>
      <c r="C30" s="7"/>
      <c r="D30" s="7"/>
      <c r="E30" s="8"/>
      <c r="F30" s="9"/>
      <c r="G30" s="7"/>
      <c r="H30" s="7"/>
      <c r="I30" s="7"/>
      <c r="J30" s="7"/>
      <c r="K30" s="7"/>
      <c r="L30" s="7"/>
      <c r="M30" s="7"/>
      <c r="N30" s="10"/>
      <c r="O30" s="10"/>
      <c r="P30" s="10"/>
      <c r="Q30" s="7"/>
    </row>
    <row r="31" spans="1:17" ht="12.75">
      <c r="A31" s="7"/>
      <c r="B31" s="7"/>
      <c r="C31" s="7"/>
      <c r="D31" s="97"/>
      <c r="E31" s="8"/>
      <c r="F31" s="9"/>
      <c r="G31" s="7"/>
      <c r="H31" s="7"/>
      <c r="I31" s="7"/>
      <c r="J31" s="7"/>
      <c r="K31" s="7"/>
      <c r="L31" s="7"/>
      <c r="M31" s="7"/>
      <c r="N31" s="10"/>
      <c r="O31" s="10"/>
      <c r="P31" s="10"/>
      <c r="Q31" s="7"/>
    </row>
    <row r="32" spans="1:17" ht="12.75">
      <c r="A32" s="7"/>
      <c r="B32" s="7"/>
      <c r="C32" s="7"/>
      <c r="D32" s="97"/>
      <c r="E32" s="8"/>
      <c r="F32" s="9"/>
      <c r="G32" s="7"/>
      <c r="H32" s="7"/>
      <c r="I32" s="7"/>
      <c r="J32" s="7"/>
      <c r="K32" s="7"/>
      <c r="L32" s="7"/>
      <c r="M32" s="7"/>
      <c r="N32" s="10"/>
      <c r="O32" s="10"/>
      <c r="P32" s="10"/>
      <c r="Q32" s="7"/>
    </row>
    <row r="33" spans="1:17" ht="12.75">
      <c r="A33" s="7"/>
      <c r="B33" s="7"/>
      <c r="C33" s="7"/>
      <c r="D33" s="97"/>
      <c r="E33" s="8"/>
      <c r="F33" s="9"/>
      <c r="G33" s="7"/>
      <c r="H33" s="7"/>
      <c r="I33" s="7"/>
      <c r="J33" s="7"/>
      <c r="K33" s="7"/>
      <c r="L33" s="7"/>
      <c r="M33" s="7"/>
      <c r="N33" s="10"/>
      <c r="O33" s="10"/>
      <c r="P33" s="10"/>
      <c r="Q33" s="7"/>
    </row>
    <row r="34" spans="1:17" ht="12.75">
      <c r="A34" s="7"/>
      <c r="B34" s="7"/>
      <c r="C34" s="7"/>
      <c r="D34" s="7"/>
      <c r="E34" s="8"/>
      <c r="F34" s="9"/>
      <c r="G34" s="7"/>
      <c r="H34" s="7"/>
      <c r="I34" s="7"/>
      <c r="J34" s="7"/>
      <c r="K34" s="7"/>
      <c r="L34" s="7"/>
      <c r="M34" s="7"/>
      <c r="N34" s="10"/>
      <c r="O34" s="10"/>
      <c r="P34" s="10"/>
      <c r="Q34" s="7"/>
    </row>
    <row r="35" spans="1:17" ht="12.75">
      <c r="A35" s="7"/>
      <c r="B35" s="7"/>
      <c r="C35" s="7"/>
      <c r="D35" s="7"/>
      <c r="E35" s="8"/>
      <c r="F35" s="9"/>
      <c r="G35" s="7"/>
      <c r="H35" s="7"/>
      <c r="I35" s="7"/>
      <c r="J35" s="7"/>
      <c r="K35" s="7"/>
      <c r="L35" s="7"/>
      <c r="M35" s="7"/>
      <c r="N35" s="10"/>
      <c r="O35" s="10"/>
      <c r="P35" s="10"/>
      <c r="Q35" s="7"/>
    </row>
    <row r="36" spans="1:17" ht="12.75">
      <c r="A36" s="7"/>
      <c r="B36" s="7"/>
      <c r="C36" s="7"/>
      <c r="D36" s="7"/>
      <c r="E36" s="8"/>
      <c r="F36" s="9"/>
      <c r="G36" s="7"/>
      <c r="H36" s="7"/>
      <c r="I36" s="7"/>
      <c r="J36" s="7"/>
      <c r="K36" s="7"/>
      <c r="L36" s="7"/>
      <c r="M36" s="7"/>
      <c r="N36" s="10"/>
      <c r="O36" s="10"/>
      <c r="P36" s="10"/>
      <c r="Q36" s="7"/>
    </row>
    <row r="37" spans="1:17" ht="12.75">
      <c r="A37" s="7"/>
      <c r="B37" s="7"/>
      <c r="C37" s="7"/>
      <c r="D37" s="7"/>
      <c r="E37" s="8"/>
      <c r="F37" s="9"/>
      <c r="G37" s="7"/>
      <c r="H37" s="7"/>
      <c r="I37" s="7"/>
      <c r="J37" s="7"/>
      <c r="K37" s="7"/>
      <c r="L37" s="7"/>
      <c r="M37" s="7"/>
      <c r="N37" s="10"/>
      <c r="O37" s="10"/>
      <c r="P37" s="10"/>
      <c r="Q37" s="7"/>
    </row>
    <row r="38" spans="1:17" ht="12.75">
      <c r="A38" s="7"/>
      <c r="B38" s="7"/>
      <c r="C38" s="7"/>
      <c r="D38" s="7"/>
      <c r="E38" s="8"/>
      <c r="F38" s="9"/>
      <c r="G38" s="7"/>
      <c r="H38" s="7"/>
      <c r="I38" s="7"/>
      <c r="J38" s="7"/>
      <c r="K38" s="7"/>
      <c r="L38" s="7"/>
      <c r="M38" s="7"/>
      <c r="N38" s="10"/>
      <c r="O38" s="10"/>
      <c r="P38" s="10"/>
      <c r="Q38" s="7"/>
    </row>
    <row r="39" spans="1:17" ht="12.75">
      <c r="A39" s="7"/>
      <c r="B39" s="7"/>
      <c r="C39" s="7"/>
      <c r="D39" s="7"/>
      <c r="E39" s="8"/>
      <c r="F39" s="9"/>
      <c r="G39" s="7"/>
      <c r="H39" s="7"/>
      <c r="I39" s="7"/>
      <c r="J39" s="7"/>
      <c r="K39" s="7"/>
      <c r="L39" s="7"/>
      <c r="M39" s="7"/>
      <c r="N39" s="10"/>
      <c r="O39" s="10"/>
      <c r="P39" s="10"/>
      <c r="Q39" s="7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 Niedzwiedzka</dc:creator>
  <cp:keywords/>
  <dc:description/>
  <cp:lastModifiedBy>tomek</cp:lastModifiedBy>
  <cp:lastPrinted>2009-01-16T10:42:53Z</cp:lastPrinted>
  <dcterms:created xsi:type="dcterms:W3CDTF">2008-01-09T13:22:23Z</dcterms:created>
  <dcterms:modified xsi:type="dcterms:W3CDTF">2009-01-16T11:01:42Z</dcterms:modified>
  <cp:category/>
  <cp:version/>
  <cp:contentType/>
  <cp:contentStatus/>
</cp:coreProperties>
</file>