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firstSheet="7" activeTab="7"/>
  </bookViews>
  <sheets>
    <sheet name="dochody zał.1" sheetId="1" r:id="rId1"/>
    <sheet name="wydatki zał.2" sheetId="2" r:id="rId2"/>
    <sheet name="dot. otrzym. zał.3" sheetId="3" r:id="rId3"/>
    <sheet name="dot.przek. zał. " sheetId="4" r:id="rId4"/>
    <sheet name="admin. zał.4" sheetId="5" r:id="rId5"/>
    <sheet name="poroz. zał.5" sheetId="6" r:id="rId6"/>
    <sheet name="wyd.maj. zał.6 " sheetId="7" r:id="rId7"/>
    <sheet name="GFOSIGW zał 7" sheetId="8" r:id="rId8"/>
    <sheet name="AA   zał.9 " sheetId="9" r:id="rId9"/>
    <sheet name="niedobór zał.10" sheetId="10" r:id="rId10"/>
    <sheet name="zakł.bud. zał. 11" sheetId="11" r:id="rId11"/>
    <sheet name="Zał. Nr 12 doch. admin." sheetId="12" r:id="rId12"/>
  </sheets>
  <definedNames>
    <definedName name="_xlnm.Print_Titles" localSheetId="8">'AA   zał.9 '!$9:$10</definedName>
    <definedName name="_xlnm.Print_Titles" localSheetId="4">'admin. zał.4'!$7:$8</definedName>
    <definedName name="_xlnm.Print_Titles" localSheetId="0">'dochody zał.1'!$7:$8</definedName>
    <definedName name="_xlnm.Print_Titles" localSheetId="2">'dot. otrzym. zał.3'!$7:$8</definedName>
    <definedName name="_xlnm.Print_Titles" localSheetId="3">'dot.przek. zał. '!$4:$5</definedName>
    <definedName name="_xlnm.Print_Titles" localSheetId="5">'poroz. zał.5'!$8:$8</definedName>
    <definedName name="_xlnm.Print_Titles" localSheetId="6">'wyd.maj. zał.6 '!$7:$8</definedName>
    <definedName name="_xlnm.Print_Titles" localSheetId="1">'wydatki zał.2'!$7:$8</definedName>
  </definedNames>
  <calcPr fullCalcOnLoad="1"/>
</workbook>
</file>

<file path=xl/comments2.xml><?xml version="1.0" encoding="utf-8"?>
<comments xmlns="http://schemas.openxmlformats.org/spreadsheetml/2006/main">
  <authors>
    <author>UM w Trzciance</author>
  </authors>
  <commentList>
    <comment ref="E4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5.000 - podkłady i mapy geodezyjne
</t>
        </r>
      </text>
    </comment>
    <comment ref="E2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20.000 - roboty z WZDW
</t>
        </r>
      </text>
    </comment>
    <comment ref="F2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20.000 - roboty z WZDW
</t>
        </r>
      </text>
    </comment>
    <comment ref="F4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5.000 - podkłady i mapy geodezyjne
</t>
        </r>
      </text>
    </comment>
  </commentList>
</comments>
</file>

<file path=xl/comments3.xml><?xml version="1.0" encoding="utf-8"?>
<comments xmlns="http://schemas.openxmlformats.org/spreadsheetml/2006/main">
  <authors>
    <author>UM w Trzciance</author>
  </authors>
  <commentList>
    <comment ref="I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141.546 dot.Wojewoda "Posiłek dla potrzebujących"</t>
        </r>
      </text>
    </comment>
  </commentList>
</comments>
</file>

<file path=xl/comments5.xml><?xml version="1.0" encoding="utf-8"?>
<comments xmlns="http://schemas.openxmlformats.org/spreadsheetml/2006/main">
  <authors>
    <author>UM w Trzciance</author>
  </authors>
  <commentList>
    <comment ref="E2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20.900 wł.
</t>
        </r>
      </text>
    </comment>
    <comment ref="E3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3.000 dopł.wł.
90.000 pobierający św.
</t>
        </r>
      </text>
    </comment>
    <comment ref="E3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900 wł.
</t>
        </r>
      </text>
    </comment>
    <comment ref="E2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24.800 wł.
</t>
        </r>
      </text>
    </comment>
  </commentList>
</comments>
</file>

<file path=xl/comments9.xml><?xml version="1.0" encoding="utf-8"?>
<comments xmlns="http://schemas.openxmlformats.org/spreadsheetml/2006/main">
  <authors>
    <author>UM w Trzciance</author>
  </authors>
  <commentList>
    <comment ref="L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umowy zlecenia zajęcia pozalekcyjne
</t>
        </r>
      </text>
    </comment>
    <comment ref="L2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monitorowanie miasta
</t>
        </r>
      </text>
    </comment>
    <comment ref="M2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12.000 zmniejszenia dla Izby w Pile
1.000 zm.szkolenia GKRPA
</t>
        </r>
      </text>
    </comment>
    <comment ref="L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40.000 plac zabaw
</t>
        </r>
      </text>
    </comment>
  </commentList>
</comments>
</file>

<file path=xl/sharedStrings.xml><?xml version="1.0" encoding="utf-8"?>
<sst xmlns="http://schemas.openxmlformats.org/spreadsheetml/2006/main" count="1377" uniqueCount="479">
  <si>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</si>
  <si>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</si>
  <si>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</si>
  <si>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</si>
  <si>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</si>
  <si>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</si>
  <si>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</si>
  <si>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</si>
  <si>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</si>
  <si>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</si>
  <si>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</si>
  <si>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</si>
  <si>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</si>
  <si>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</si>
  <si>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wpływy z opłat za zarząd, użytkowanie                                              i użytkowanie wieczyste nieruchomości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</si>
  <si>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</si>
  <si>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</si>
  <si>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</si>
  <si>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</si>
  <si>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</si>
  <si>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</si>
  <si>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</si>
  <si>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</si>
  <si>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</si>
  <si>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</si>
  <si>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</si>
  <si>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</si>
  <si>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</si>
  <si>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</si>
  <si>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</si>
  <si>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</si>
  <si>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</si>
  <si>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</si>
  <si>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</si>
  <si>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</si>
  <si>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</si>
  <si>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</si>
  <si>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</si>
  <si>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</si>
  <si>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</si>
  <si>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</si>
  <si>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</si>
  <si>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</si>
  <si>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</si>
  <si>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</si>
  <si>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</si>
  <si>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</si>
  <si>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</si>
  <si>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</si>
  <si>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</si>
  <si>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</si>
  <si>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</si>
  <si>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</si>
  <si>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</si>
  <si>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</si>
  <si>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</si>
  <si>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</si>
  <si>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</si>
  <si>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</si>
  <si>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</si>
  <si>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</si>
  <si>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</si>
  <si>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75805</t>
  </si>
  <si>
    <t>część rekompensująca subwencji ogólnej dla gmin</t>
  </si>
  <si>
    <t>różne rozliczenia finansowe</t>
  </si>
  <si>
    <t>szkoły podstawowe</t>
  </si>
  <si>
    <t>gimnazja</t>
  </si>
  <si>
    <t>dotacje celowe otrzymane z powiatu na zadania bieżące realizowane na podstawie porozumień  między jednostkami samorządu terytorialnego</t>
  </si>
  <si>
    <t>Ochrona zdrowia</t>
  </si>
  <si>
    <t>przeciwdziałanie alkoholizmowi</t>
  </si>
  <si>
    <t>wpływy z opłat za zezwolenia na sprzedaż alkoholu</t>
  </si>
  <si>
    <t>domy pomocy społecznej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</si>
  <si>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</si>
  <si>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</si>
  <si>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</si>
  <si>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zasiłki rodzinne, pielęgnacyjne i wychowawcze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</si>
  <si>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</si>
  <si>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</si>
  <si>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</si>
  <si>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</si>
  <si>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</si>
  <si>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</si>
  <si>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</si>
  <si>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</si>
  <si>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</si>
  <si>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</si>
  <si>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</si>
  <si>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</si>
  <si>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</si>
  <si>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</si>
  <si>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</si>
  <si>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</si>
  <si>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</si>
  <si>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</si>
  <si>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</si>
  <si>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</si>
  <si>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</si>
  <si>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</si>
  <si>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</si>
  <si>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</si>
  <si>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</si>
  <si>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</si>
  <si>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</si>
  <si>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</si>
  <si>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</si>
  <si>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</si>
  <si>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</si>
  <si>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</si>
  <si>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</si>
  <si>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</si>
  <si>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</si>
  <si>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</si>
  <si>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</si>
  <si>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</si>
  <si>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</si>
  <si>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</si>
  <si>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 inwestycyjne jednostek budżetowych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</si>
  <si>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</si>
  <si>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</si>
  <si>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</si>
  <si>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</si>
  <si>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</si>
  <si>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</si>
  <si>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 xml:space="preserve">obrona cywilna 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</si>
  <si>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</si>
  <si>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</si>
  <si>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</si>
  <si>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</si>
  <si>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</si>
  <si>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</si>
  <si>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</si>
  <si>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</si>
  <si>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</si>
  <si>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</si>
  <si>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</si>
  <si>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</si>
  <si>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</si>
  <si>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zakup leków i materiałów medycznych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</si>
  <si>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</si>
  <si>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</si>
  <si>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</si>
  <si>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</si>
  <si>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</si>
  <si>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</si>
  <si>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</si>
  <si>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</si>
  <si>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</si>
  <si>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</si>
  <si>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</si>
  <si>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</si>
  <si>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</si>
  <si>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</si>
  <si>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dotacja przedmiotowa z budżetu dla jednostek nie zaliczanych do sektora finansow publicznych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</si>
  <si>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</si>
  <si>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</si>
  <si>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</si>
  <si>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</si>
  <si>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</si>
  <si>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</si>
  <si>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</si>
  <si>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</si>
  <si>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</si>
  <si>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</si>
  <si>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</si>
  <si>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</si>
  <si>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</si>
  <si>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</si>
  <si>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</si>
  <si>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</si>
  <si>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</si>
  <si>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</si>
  <si>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92604</t>
  </si>
  <si>
    <t>instytucje kultury fizycznej</t>
  </si>
  <si>
    <t>plan</t>
  </si>
  <si>
    <t xml:space="preserve">plan </t>
  </si>
  <si>
    <t>wykup gruntów</t>
  </si>
  <si>
    <t>zakup sprzętu komputerowego i oprogramowania</t>
  </si>
  <si>
    <t>remont Ratusza</t>
  </si>
  <si>
    <t>opłaty na rzecz budżetu państwa</t>
  </si>
  <si>
    <t>dotacje celowe z budżetu na finansowanie lub dofinansowanie kosztów realizacji inwestycji i zakupów inwestycyjnych innych jednostek sektora finansów publicznych</t>
  </si>
  <si>
    <t>dokształcanie i doskonalenie nauczycieli</t>
  </si>
  <si>
    <t>odsetki od nieterminowych wpłat z tytułu podatków i opłat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</si>
  <si>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</si>
  <si>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</si>
  <si>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</si>
  <si>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</si>
  <si>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opracowania geodezyjne i kartograficzne</t>
  </si>
  <si>
    <t>utrzymanie zieleni w miastach i gminach</t>
  </si>
  <si>
    <t>rezerwy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</si>
  <si>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</si>
  <si>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</si>
  <si>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</si>
  <si>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</si>
  <si>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</si>
  <si>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</si>
  <si>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pomoc materialna dla uczniów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</si>
  <si>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</si>
  <si>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</si>
  <si>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</si>
  <si>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</si>
  <si>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</si>
  <si>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</si>
  <si>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</si>
  <si>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</si>
  <si>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</si>
  <si>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</si>
  <si>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</si>
  <si>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</si>
  <si>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</si>
  <si>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</si>
  <si>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</si>
  <si>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</si>
  <si>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</si>
  <si>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</si>
  <si>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</si>
  <si>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</si>
  <si>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</si>
  <si>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</si>
  <si>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</si>
  <si>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</si>
  <si>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budowa chodnika w Białej</t>
  </si>
  <si>
    <t>zakup środków żywności</t>
  </si>
  <si>
    <t>pobór podatków, opłat i niepodatkowych należności budżetowych</t>
  </si>
  <si>
    <t>Towarzystwa budownictwa społecznego</t>
  </si>
  <si>
    <t>budowa dróg na os. Fałata</t>
  </si>
  <si>
    <t>Różne jednostki obsługi gospodarki mieszkaniowej</t>
  </si>
  <si>
    <t>wydatki na pomoc finansową udzielaną między jednostkami samorządu terytorialnego na dofinansowanie własnych zadań bieżących</t>
  </si>
  <si>
    <t>zmniejszenia</t>
  </si>
  <si>
    <t>koszty postępowania sądowego i prokuratorskiego</t>
  </si>
  <si>
    <t>kary i odszkodowania wypłacane na rzecz osób fizycznych</t>
  </si>
  <si>
    <t>dotacja przedmiotowa z budżetu dla jednostek nie zaliczanych do sektora finansów publicznych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</si>
  <si>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</si>
  <si>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</si>
  <si>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</si>
  <si>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rezerwy na inwestycje i zakupy inwestycyjne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</si>
  <si>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</si>
  <si>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</si>
  <si>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</si>
  <si>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>szpitale ogólne</t>
  </si>
  <si>
    <t>plan po 
zmianach</t>
  </si>
  <si>
    <t>dotacje celowe otrzymane z budżetu państwa na inwestycje i zakupy inwestycyjne z zakresu administracji rządowej oraz innych zadań zleconych gminom ustawami</t>
  </si>
  <si>
    <t>zwiększenia</t>
  </si>
  <si>
    <t>dotacje celowe otrzymane z budżetu państwa na zadania bieżące realizowane przez gminę na podstawie porozumień z organami administracji rządowej</t>
  </si>
  <si>
    <t>0830</t>
  </si>
  <si>
    <t xml:space="preserve">wpływy z usług </t>
  </si>
  <si>
    <t>plan po zmianach</t>
  </si>
  <si>
    <t>Pomoc społeczna</t>
  </si>
  <si>
    <t>wydatki na pomoc finansową udzialaną między jednostkami samorządu terytorialnego na dofinansowanie własnych zadań inwestycyjnych i zakupów inwestycyjnych</t>
  </si>
  <si>
    <t>pomoc dla powiatu czarnkowsko - trzcianeckiego na zakup sprzętu szpitalnego</t>
  </si>
  <si>
    <t>wybory do Parlamentu Europejskiego</t>
  </si>
  <si>
    <t>dotacje celowe otrzymane z budżetu państwa na realizację własnych zadań bieżących gmin (związków gmin)</t>
  </si>
  <si>
    <t>usuwanie skutków klęsk żywiołowych</t>
  </si>
  <si>
    <t>realizacja</t>
  </si>
  <si>
    <t>w zł</t>
  </si>
  <si>
    <t>w %</t>
  </si>
  <si>
    <t>budżetu Gminy Trzcianka</t>
  </si>
  <si>
    <t>0760</t>
  </si>
  <si>
    <t>wpływy do wyjaśnienia</t>
  </si>
  <si>
    <t>Załącznik Nr 3 do Informacji</t>
  </si>
  <si>
    <t>o przebiegu wykonania</t>
  </si>
  <si>
    <t>Załącznik Nr 2 do Informacji</t>
  </si>
  <si>
    <t>plan 
początkowy</t>
  </si>
  <si>
    <t>Załącznik Nr 1 do Informacji</t>
  </si>
  <si>
    <t>wpływy z przekształcenia prawa użytkowania wieczystego przysługującego osobom fizycznym w prawo własności</t>
  </si>
  <si>
    <t>Dochody - I półrocze 2005 roku</t>
  </si>
  <si>
    <t>0690</t>
  </si>
  <si>
    <t>wpływy z różnych opłat</t>
  </si>
  <si>
    <t>0870</t>
  </si>
  <si>
    <t>wpływy ze sprzedaży składników majątkowych</t>
  </si>
  <si>
    <t>wpływy z podatku rolnego, podatku leśnego, podatku od czynności cywilnoprawnych, podatków i opłat lokalnych od osób prawnych i innych jednostek organizacyjnych</t>
  </si>
  <si>
    <t>75616</t>
  </si>
  <si>
    <t>wpływy z podatku rolnego, podatku leśnego, podatku od spadków i darowizn, podatku od czynności cywilnoprawnych oraz podatków i opłat lokalnych od osób fizycznych</t>
  </si>
  <si>
    <t>dotacje celowe otrzymane z budżetu państwa na realizację własnych zadań bieżących gmin (związkom gmin)</t>
  </si>
  <si>
    <t>środki na dofinansowanie własnych inwestycji gmin (związków gmin) powiatów (związków powiatów), samorządów województw, pozyskane z innych źródeł</t>
  </si>
  <si>
    <t>za I półrocze 2005 roku</t>
  </si>
  <si>
    <t>x</t>
  </si>
  <si>
    <t>wpływy z tytułu przekształcenia prawa użytkowania wieczystego przysługującego osobom fizycznym w prawo własności</t>
  </si>
  <si>
    <t>wpływy do budżetu ze środków specjalnych</t>
  </si>
  <si>
    <t>wływy z innych lokalnych opłat pobieranych przez jednostki samorządu terytorialnego na podstawie odrębnych ustaw</t>
  </si>
  <si>
    <t>dotacje przekazane z funduszy celowych na realizację zadań bieżących dla jednostek sektora finansów publicznych</t>
  </si>
  <si>
    <t>Wydatki - I półrocze 2005 roku</t>
  </si>
  <si>
    <t>wynagrodzenia bezosobowe</t>
  </si>
  <si>
    <t>zakup usług dostępu do sieci Internet</t>
  </si>
  <si>
    <t>wydatki osobowe niezaliczone do wynagrodzeń</t>
  </si>
  <si>
    <t>zakup usług zdrowotnych</t>
  </si>
  <si>
    <t>stypendia dla uczniów</t>
  </si>
  <si>
    <t>dotacja podmiotowa z budżetu dla samorządowej instytucji kultury</t>
  </si>
  <si>
    <t>60013</t>
  </si>
  <si>
    <t>drogi publiczne wojewódzkie</t>
  </si>
  <si>
    <t>wydatki na pomoc finansową udzieloną między jednostkami samorządu terytorialnego na dofinansowanie własnych zadań inwestycyjnych i zakupów inwestycyjnych</t>
  </si>
  <si>
    <t>inne formy pomocy dla uczniów</t>
  </si>
  <si>
    <t>80103</t>
  </si>
  <si>
    <t>oddziały przedszkolne w szkołach podstawowych</t>
  </si>
  <si>
    <t>odsetki od nieterminowych wpłat z tytułu pozostałych podatków i opłat</t>
  </si>
  <si>
    <t>Pozostałe zadania w zakresie polityki społecznej</t>
  </si>
  <si>
    <t>wydatki na pomoc finansową udzieloną między jednostkami samorządu terytorialnego na dofinansowanie własnych zadań bieżących</t>
  </si>
  <si>
    <t>Załącznik Nr 3 do Uchwały Nr XXXV/248/05</t>
  </si>
  <si>
    <t>Załącznik Nr 3 do Zarządzenia Nr 25/05</t>
  </si>
  <si>
    <t>Załącznik Nr 3 do Uchwały Nr XXXVII/255/05</t>
  </si>
  <si>
    <t>Załącznik Nr 3 do Zarządzenia Nr 41/05</t>
  </si>
  <si>
    <t>Załącznik Nr 3 do Zarządzenia Nr 61/05</t>
  </si>
  <si>
    <t>Rady Miejskiej Trzcianki z dnia 18.03.2005 r. zmieniający</t>
  </si>
  <si>
    <t>Burmistrza Trzcianki z dnia 30.03.2005 r. zmieniający</t>
  </si>
  <si>
    <t>Rady Miejskiej Trzcianki z dnia 28.04.2005 r. zmieniający</t>
  </si>
  <si>
    <t>Burmistrza Trzcianki z dnia 10.05.2005 r. zmieniający</t>
  </si>
  <si>
    <t>Burmistrza Trzcianki z dnia 24.06.2005 zmieniający</t>
  </si>
  <si>
    <t>Załącznik Nr 3 do uchwały Nr XXXIII/233/05</t>
  </si>
  <si>
    <t>Rady Miejskiej Trzcianki z dnia 10.02.2005 r.</t>
  </si>
  <si>
    <t xml:space="preserve">Rady Miejskiej Trzcianki z dnia 18.03.2005 r. </t>
  </si>
  <si>
    <t xml:space="preserve">Burmistrza Trzcianki z dnia 30.03.2005 r. </t>
  </si>
  <si>
    <t xml:space="preserve">Rady Miejskiej Trzcianki z dnia 28.04.2005 r. </t>
  </si>
  <si>
    <t xml:space="preserve">Burmistrza Trzcianki z dnia 10.05.2005 r. </t>
  </si>
  <si>
    <t>2010</t>
  </si>
  <si>
    <t>dotacje celowe otrzymane 
z budżetu państwa na realizację zadań bieżących z zakresu administracji rządowej oraz innych zadań zleconych gminie(zwiazkom gmin) ustawami</t>
  </si>
  <si>
    <t xml:space="preserve">Bezpieczeństwo publiczne i ochrona przeciwpożarowa </t>
  </si>
  <si>
    <t xml:space="preserve">wpływy z podatku rolnego, podatku leśnego, podatku od czynności cywilnoprawnych, podatku od spadków i darowizn oraz podatków i opłat lokalnych </t>
  </si>
  <si>
    <t>dotacje celowe otrzymane 
z budżetu państwa na realizację własnych zadań bieżących gmin (związków gmin)</t>
  </si>
  <si>
    <t>dotacje celowe otrzymane 
z powiatu na zadania bieżące realizowane na podstawie porozumień  między jednostkami samorządu terytorialnego</t>
  </si>
  <si>
    <t xml:space="preserve">Pomoc społeczna </t>
  </si>
  <si>
    <t>świadczenia rodzinne oraz składki na ubezpieczenia emerytalne i rentowe z ubezpieczenia społecznego</t>
  </si>
  <si>
    <t>Kultura i ochrona dziedzictwa narodowego - porozumienie</t>
  </si>
  <si>
    <t>domy i ośrodki kultury, świetlice
i kluby</t>
  </si>
  <si>
    <t>Załącznik Nr 3</t>
  </si>
  <si>
    <t>do Uchwały Nr</t>
  </si>
  <si>
    <t>Rady Miejskiej Trzcianki</t>
  </si>
  <si>
    <t>z dnia</t>
  </si>
  <si>
    <t xml:space="preserve">zwiększenia </t>
  </si>
  <si>
    <t xml:space="preserve"> DOTACJE NA WYDATKI BIEŻĄCE</t>
  </si>
  <si>
    <t xml:space="preserve"> Katolicka Szkoła Podstawowa im. Św. Siosty Faustyny</t>
  </si>
  <si>
    <t>Gminne Przedszkola Publiczne</t>
  </si>
  <si>
    <t>Przedszkole przy Prywatnej Katolickiej Szkole Podstawowej 
im. Św. Siostry Faustyny</t>
  </si>
  <si>
    <t>Trzcianeckie Stowarzyszenie Wspierania Trzeźwości "Przebudzenie"</t>
  </si>
  <si>
    <t>Caritas Parafii p.w. Św. Jana Chrzciciela w Trzciance</t>
  </si>
  <si>
    <t>Towarzystwo Przyjaciół Dzieci Koło Przyjaciół Dzieci Niepełnosprawnych w Trzciance</t>
  </si>
  <si>
    <t>Starostwo Powiatowe - utrzymanie hali sportowo-widowiskowej przy L.O. w Trzciance</t>
  </si>
  <si>
    <t>dotacje celowe przekazane dla powiatu na zadania bieżące realizowane na podstawie porozumień między jednostkami samorządu terytorialnego</t>
  </si>
  <si>
    <t>Starostwo Powiatowe</t>
  </si>
  <si>
    <t>domy i ośrodki kultury, świetlice i kluby - porozumienia</t>
  </si>
  <si>
    <t>Trzcianecki Dom Kultury</t>
  </si>
  <si>
    <t>biblioteki - porozumienia</t>
  </si>
  <si>
    <t>Biblioteka Publiczna Miasta i Gminy im. Kazimiery Iłłakowiczówny</t>
  </si>
  <si>
    <t>muzea - porozumienia</t>
  </si>
  <si>
    <t>Muzeum Ziemi Nadnoteckiej im. Wiktora Stachowiaka</t>
  </si>
  <si>
    <t>Miejski Klub Sportowy przy Młodzieżowym Domu Kultury</t>
  </si>
  <si>
    <t>Miejski Klub Sportowy "LUBUSZANIN"</t>
  </si>
  <si>
    <t>Trzcianeckie Stowarzyszenie Ludowych Zespołów Sportowych</t>
  </si>
  <si>
    <t>Uczniwski Klub Sportowy "Fortuna"</t>
  </si>
  <si>
    <t>Ludowy Klub Sportowy "ZUCH" Rychlik</t>
  </si>
  <si>
    <t>Uczniowski Klub Sportowym "Dysk"</t>
  </si>
  <si>
    <t>Polskie Towarzystwo Społeczno - Sportowe "Sprawni Razem" oddział Terenowy w Pile</t>
  </si>
  <si>
    <t xml:space="preserve">Oddział Regionalny Olimpiad Specjalnych Polska Poznań </t>
  </si>
  <si>
    <t>Rady Miejskiej Trzcianki z dnia 2.06.2005 r. zmieniający</t>
  </si>
  <si>
    <t>Rady Miejskiej Trzcianki z dnia 2.06.2005 r.</t>
  </si>
  <si>
    <t xml:space="preserve">Bezpieczeństwo publiczne                                                i ochrona przeciwpożarowa </t>
  </si>
  <si>
    <t xml:space="preserve"> wydatki osobowe niezaliczone do wynagrodzeń</t>
  </si>
  <si>
    <t xml:space="preserve">zasiłki i pomoc w naturze oraz składki na ubezpieczenia emerytalne i rentowe </t>
  </si>
  <si>
    <t>Załącznik Nr 4 do Informacji</t>
  </si>
  <si>
    <t>Załącznik Nr 5 do Uchwały Nr XXXV/248/05</t>
  </si>
  <si>
    <t>Rady Miejskiej Trzcianki z dnia 18.03.2005 r.zmieniający</t>
  </si>
  <si>
    <t>Załącznik Nr 5 do uchwały Nr XXXIII/233/05</t>
  </si>
  <si>
    <t>Rady Miejskiej trzcianki z dnia 10.02.2005 r.</t>
  </si>
  <si>
    <t>dotacja podmiotowa z budżetu dla instytucji kultury</t>
  </si>
  <si>
    <t>Wydatki związane z realizacją zadań wspólnych realizowanych w drodze umów lub porozumień między jednostkami samorządu terytorialnego - I półrocze 2005</t>
  </si>
  <si>
    <t>Załącznik Nr 5 do Informacji</t>
  </si>
  <si>
    <t>Załącznik Nr 2 do Uchwały Nr XXXIV/239/</t>
  </si>
  <si>
    <t>Załącznik Nr 4 do Uchwały Nr XXXV/248/05</t>
  </si>
  <si>
    <t>Załącznik Nr 4 do Uchwały Nr XXXVII/255/05</t>
  </si>
  <si>
    <t>Załącznik Nr 3 do Uchwały Nr XXXIX/263/05</t>
  </si>
  <si>
    <t>Rady Miejskiej Trzcianki z dnia 24.02.2005 r. zmieniający</t>
  </si>
  <si>
    <t>Załącznik Nr 6 Uchwały Nr XXXIII/233/05</t>
  </si>
  <si>
    <t>Załącznik Nr 2 do Uchwały Nr XXXIV/239/05</t>
  </si>
  <si>
    <t xml:space="preserve">Rady Miejskiej Trzcianki z dnia 24.02.2005 r. </t>
  </si>
  <si>
    <t xml:space="preserve">zmniejszenia </t>
  </si>
  <si>
    <t>wydatki na pomoc finansową udzielaną między jednostkami samorządu terytorialnego na dofinansowanie własnych zadań inwestycyjnych i zakupów inwestycyjnych</t>
  </si>
  <si>
    <t>przebudowa drogi w Siedlisku</t>
  </si>
  <si>
    <t>budowa chodnika w Siedlisku</t>
  </si>
  <si>
    <t>rezerwa na inwestycje realizowane wspólnie z Wojewódzkim Zarządem Dróg</t>
  </si>
  <si>
    <t>wydatki na zakup i objęcie akcji oraz wniesienia wkładów do spółek prawa handlowego</t>
  </si>
  <si>
    <t>wniesienie wkładu pieniężnego do TTBS Sp. z o.o.</t>
  </si>
  <si>
    <t>budowa budynku mieszkalnego przy 
ul. Chopina w Trzciance</t>
  </si>
  <si>
    <t>budowa remizy w Niekursku</t>
  </si>
  <si>
    <t>zakup elementów do monitorowania miasta</t>
  </si>
  <si>
    <t>budowa kanalizacji sanitarnej i deszczowej oraz rozbudowa oczyszczalni ścieków w Gminie Trzcianka</t>
  </si>
  <si>
    <t>budowa wodociągu przy jeziorze Okunie</t>
  </si>
  <si>
    <t xml:space="preserve">Oświetlenie w Łomnicy </t>
  </si>
  <si>
    <t xml:space="preserve">Oświetlenie w Niekursku </t>
  </si>
  <si>
    <t xml:space="preserve">Oświetlenie w Nowej Wsi </t>
  </si>
  <si>
    <t>Oświetlenie w Biernatowie</t>
  </si>
  <si>
    <t xml:space="preserve">Oświetlenie w Radolinie </t>
  </si>
  <si>
    <t>Oświetlenie w Stobnie</t>
  </si>
  <si>
    <t>domy i ośrodki kultyry, świetlice i kluby</t>
  </si>
  <si>
    <t>AA monitorowanie</t>
  </si>
  <si>
    <t>60016.6050</t>
  </si>
  <si>
    <t>wykupy gruntów</t>
  </si>
  <si>
    <t>92109.6060</t>
  </si>
  <si>
    <t>90001.6050</t>
  </si>
  <si>
    <t>90001.6058 wł.</t>
  </si>
  <si>
    <t>90001.6059 Zporr</t>
  </si>
  <si>
    <t>Załącznik Nr 6 do Informacji</t>
  </si>
  <si>
    <t>Załącznik Nr 7 do uchwały Nr XXXIX/263/05</t>
  </si>
  <si>
    <t>Załącznik Nr 7 do uchwały Nr XXXIII/233/05</t>
  </si>
  <si>
    <t xml:space="preserve">Przychody Gminnego Funduszu Ochrony Środowiska i Gospodarki Wodnej </t>
  </si>
  <si>
    <t>plan po
zmianach</t>
  </si>
  <si>
    <t>Fundusz Ochrony Środowiska i Gospodarki Wodnej</t>
  </si>
  <si>
    <t>fundusz obrotowy na początek roku</t>
  </si>
  <si>
    <t xml:space="preserve">Wydatki Gminnego Funduszu Ochrony Środowiska  i Gospodarki Wodnej </t>
  </si>
  <si>
    <t>popularyzacja wiedzy o środowisku</t>
  </si>
  <si>
    <t>zakup worków na nieczystości</t>
  </si>
  <si>
    <t>nasadzenia drzew i krzewów</t>
  </si>
  <si>
    <t>wywóz kontenerów na wsiach</t>
  </si>
  <si>
    <t>utrzymanie terenów zielonych nad jeziorem Sarcz, Logo, Park Grottgera</t>
  </si>
  <si>
    <t>monitoring na składowisku</t>
  </si>
  <si>
    <t>fundusz obrotowy na koniec roku</t>
  </si>
  <si>
    <t>Załącznik Nr 7 do Informacji</t>
  </si>
  <si>
    <t>Załącznik Nr 9</t>
  </si>
  <si>
    <t>Załącznik Nr 5 do Uchwały Nr XXXVII/255/05</t>
  </si>
  <si>
    <t>Załącznik Nr 6 do Uchwały Nr XXXIX/263/05</t>
  </si>
  <si>
    <t>Załącznik Nr 11 do Uchwały Nr XXXV/248/05</t>
  </si>
  <si>
    <t>Rady Miejskiej Trzcianki z dnia 28.04.2005 r.</t>
  </si>
  <si>
    <t xml:space="preserve">wpływy z innych opłat stanowiacych dochody jednostek samorządu terytorialnego na podstawie ustaw </t>
  </si>
  <si>
    <t xml:space="preserve">wynagrodzenia bezosobowe </t>
  </si>
  <si>
    <t xml:space="preserve">zasiłki i pomoc w naturze oraz składki na ubezpieczenia społeczne  </t>
  </si>
  <si>
    <t xml:space="preserve">zasiłki i pomoc w naturze oraz składki na ubezpieczenia emerytalne i rentowe  </t>
  </si>
  <si>
    <t>kolonie i obozy  oraz inne formy wypoczynku dzieci i młodzieży szkolnej</t>
  </si>
  <si>
    <t>Załącznik Nr 9 do Informacji</t>
  </si>
  <si>
    <t>Dochody z tytułu opłat za wydawanie zezwoleń na sprzedaż napojów alkoholowych</t>
  </si>
  <si>
    <t>Wydatki na realizację zadań określonych
w programie profilaktyki i rozwiązywania problemów alkoholowych</t>
  </si>
  <si>
    <t>Załącznik Nr 6 do Uchwały Nr XXXVII/255/05</t>
  </si>
  <si>
    <t>Załącznik Nr 9 do Uchwały Nr XXXII/263/05</t>
  </si>
  <si>
    <t>zmiany</t>
  </si>
  <si>
    <t>przychody</t>
  </si>
  <si>
    <t>rozchody</t>
  </si>
  <si>
    <t>spłaty pożyczek otrzymanych na finansowanie zadań realizowanych z udziałem środków pochodzących 
z budżetu Unii Europejskiej</t>
  </si>
  <si>
    <t>nadwyżki z lat ubiegłych</t>
  </si>
  <si>
    <t>wykup innych papierów wartościowych</t>
  </si>
  <si>
    <t>spłaty otrzymanych krajowych pożyczek i kredytów</t>
  </si>
  <si>
    <t>saldo</t>
  </si>
  <si>
    <t>lp.</t>
  </si>
  <si>
    <t>środki obrotowe</t>
  </si>
  <si>
    <t>w tym:</t>
  </si>
  <si>
    <t xml:space="preserve">w tym: </t>
  </si>
  <si>
    <t>na początek roku</t>
  </si>
  <si>
    <t>dotacje</t>
  </si>
  <si>
    <t xml:space="preserve"> płace
 i pochodne</t>
  </si>
  <si>
    <t>wydatki
inwestycyjne</t>
  </si>
  <si>
    <t>pozostałe wydatki</t>
  </si>
  <si>
    <t>na koniec roku</t>
  </si>
  <si>
    <t xml:space="preserve">przedszkola - plan </t>
  </si>
  <si>
    <t>zmiana</t>
  </si>
  <si>
    <t>przedszkola - plan po zmianach</t>
  </si>
  <si>
    <t>dochody budżetu państwa związane z realizacją zadań zlecanych jednostkom samorządu terytorialnego</t>
  </si>
  <si>
    <t>Załącznik Nr 10 do Informacji</t>
  </si>
  <si>
    <t>przedszkola - wykonanie</t>
  </si>
  <si>
    <t>Załącznik Nr 11 do Informacji</t>
  </si>
  <si>
    <t>Dochody związane z realizacją zadań z zakresu administracji rządowej i innych zadań zleconych ustawami - I półrocze 2005</t>
  </si>
  <si>
    <t>Załącznik Nr 12 do Informacji</t>
  </si>
  <si>
    <t>razem - wykonanie</t>
  </si>
  <si>
    <t>wywóz pojemników na pojemniki plastikowe</t>
  </si>
  <si>
    <t>zakup taśmy przeciw szkodnikom</t>
  </si>
  <si>
    <t>zasiłki i pomoc w naturze oraz składki na ubezpieczenia emerytalne i rentowe</t>
  </si>
  <si>
    <t>przychody z zaciągniętych pożyczek na finansowanie zadań realizowanych z udziałem środków pochodzących z budżetu Unii Europejskiej</t>
  </si>
  <si>
    <t>dochody z najmu i dzierżawy składników majatkowych Skarbu Państwa, jednostek samorządu terytorialnego lub innych jednostek zaliczanych do sektora finansów publicznych oraz innych umów o podobnym charakterze</t>
  </si>
  <si>
    <t>Dotacje otrzymywane do budżetu -              I półrocze 2005 roku</t>
  </si>
  <si>
    <t>dotacje celowe otrzymane 
z budżetu państwa na realizację zadań bieżących z zakresu administracji rządowej oraz innych zadań zleconych gminie (zwiazkom gmin) ustawami</t>
  </si>
  <si>
    <t>Dotacje przekazywane z budżetu -                                        I półrocze 2005 rok</t>
  </si>
  <si>
    <t>dotacja podmiotowa z budżetu dla niepublicznej jednostki systemu oświaty</t>
  </si>
  <si>
    <t>Wydatki związane z realizacją zadań
z zakresu administracji rządowej i innych zadań zleconych ustawami - I półrocze 2005 rok</t>
  </si>
  <si>
    <t>Wydatki majątkowe - I półrocze 2005 rok</t>
  </si>
  <si>
    <t>modernizacja instalacji grzewczej                            w sali wiejskiej w Łomnicy</t>
  </si>
  <si>
    <t>Przychody i wydatki Gminnego Funduszu Ochrony Środowiska i Gospodarki Wodnej - I półrocze 2005 rok</t>
  </si>
  <si>
    <t>Dochody 2005 z tytułu opłat za wydawanie zezwoleń na sprzedaż napojów alkoholowych oraz wydatki na realizację zadań określonych w programie profilaktyki i rozwiązywania problemów alkoholowych - I półrocze 2005 rok</t>
  </si>
  <si>
    <t>Plan przychodów i rozchodów -                                         I półrocze 2005 rok</t>
  </si>
  <si>
    <t>przychody z zaciągniętych pożyczek i kredytów na rynku krajowym</t>
  </si>
  <si>
    <t>Plany przychodów i rozchodów zakładów budżetowych - I półrocze 2005 rok</t>
  </si>
  <si>
    <t xml:space="preserve">dokształcanie i doskonalenie nauczycieli - plan </t>
  </si>
  <si>
    <t xml:space="preserve">dokształcanie i doskonalenie nauczycieli - plan po zmianach </t>
  </si>
  <si>
    <t>dokształcanie i doskonalenie nauczycieli - wykonanie</t>
  </si>
  <si>
    <t>75075</t>
  </si>
  <si>
    <t>promocja jednostek samorządu terytorialnego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</si>
</sst>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%"/>
    <numFmt numFmtId="167" formatCode="0.0"/>
  </numFmts>
  <fonts count="17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4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4" fontId="2" fillId="0" borderId="0" xfId="0" applyNumberFormat="1" applyFont="1" applyAlignment="1">
      <alignment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1" fillId="0" borderId="3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2" borderId="3" xfId="0" applyFont="1" applyFill="1" applyBorder="1" applyAlignment="1" quotePrefix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indent="1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center"/>
    </xf>
    <xf numFmtId="0" fontId="1" fillId="0" borderId="5" xfId="0" applyFont="1" applyFill="1" applyBorder="1" applyAlignment="1" quotePrefix="1">
      <alignment horizontal="center" vertical="center" wrapText="1"/>
    </xf>
    <xf numFmtId="0" fontId="2" fillId="0" borderId="5" xfId="0" applyFont="1" applyFill="1" applyBorder="1" applyAlignment="1" quotePrefix="1">
      <alignment horizontal="center" vertical="center" wrapText="1"/>
    </xf>
    <xf numFmtId="4" fontId="0" fillId="0" borderId="1" xfId="0" applyNumberFormat="1" applyBorder="1" applyAlignment="1">
      <alignment/>
    </xf>
    <xf numFmtId="0" fontId="7" fillId="0" borderId="0" xfId="0" applyFont="1" applyAlignment="1">
      <alignment/>
    </xf>
    <xf numFmtId="4" fontId="2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4" fontId="8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 quotePrefix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2" borderId="0" xfId="0" applyFont="1" applyFill="1" applyBorder="1" applyAlignment="1" quotePrefix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 indent="1"/>
    </xf>
    <xf numFmtId="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 quotePrefix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5" fillId="0" borderId="4" xfId="0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165" fontId="2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left" vertical="center" wrapText="1" indent="1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4" fontId="6" fillId="0" borderId="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/>
    </xf>
    <xf numFmtId="0" fontId="2" fillId="0" borderId="1" xfId="0" applyFont="1" applyFill="1" applyBorder="1" applyAlignment="1">
      <alignment vertical="center"/>
    </xf>
    <xf numFmtId="4" fontId="6" fillId="0" borderId="2" xfId="0" applyNumberFormat="1" applyFont="1" applyFill="1" applyBorder="1" applyAlignment="1" quotePrefix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1" xfId="0" applyNumberFormat="1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 indent="1"/>
    </xf>
    <xf numFmtId="4" fontId="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 indent="1"/>
    </xf>
    <xf numFmtId="0" fontId="8" fillId="0" borderId="6" xfId="0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indent="1"/>
    </xf>
    <xf numFmtId="0" fontId="14" fillId="0" borderId="0" xfId="0" applyFont="1" applyFill="1" applyAlignment="1">
      <alignment horizontal="left" wrapText="1"/>
    </xf>
    <xf numFmtId="165" fontId="8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 inden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 indent="1"/>
    </xf>
    <xf numFmtId="0" fontId="1" fillId="3" borderId="2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1" fillId="0" borderId="32" xfId="0" applyNumberFormat="1" applyFont="1" applyBorder="1" applyAlignment="1">
      <alignment horizontal="right" vertical="center"/>
    </xf>
    <xf numFmtId="4" fontId="1" fillId="0" borderId="33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4" fontId="5" fillId="0" borderId="35" xfId="0" applyNumberFormat="1" applyFont="1" applyBorder="1" applyAlignment="1">
      <alignment horizontal="right" vertical="center" wrapText="1"/>
    </xf>
    <xf numFmtId="4" fontId="5" fillId="0" borderId="36" xfId="0" applyNumberFormat="1" applyFont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4" fontId="5" fillId="0" borderId="35" xfId="0" applyNumberFormat="1" applyFont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right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1" xfId="0" applyNumberFormat="1" applyFont="1" applyFill="1" applyBorder="1" applyAlignment="1" quotePrefix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" fillId="2" borderId="28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4" fontId="2" fillId="0" borderId="28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C11" sqref="C11"/>
    </sheetView>
  </sheetViews>
  <sheetFormatPr defaultColWidth="9.00390625" defaultRowHeight="12.75"/>
  <cols>
    <col min="1" max="1" width="4.375" style="7" customWidth="1"/>
    <col min="2" max="2" width="7.25390625" style="7" bestFit="1" customWidth="1"/>
    <col min="3" max="3" width="5.00390625" style="7" bestFit="1" customWidth="1"/>
    <col min="4" max="4" width="26.00390625" style="7" customWidth="1"/>
    <col min="5" max="5" width="12.25390625" style="39" customWidth="1"/>
    <col min="6" max="6" width="12.25390625" style="134" bestFit="1" customWidth="1"/>
    <col min="7" max="7" width="12.625" style="134" customWidth="1"/>
    <col min="8" max="8" width="7.125" style="86" customWidth="1"/>
    <col min="9" max="9" width="10.875" style="0" bestFit="1" customWidth="1"/>
  </cols>
  <sheetData>
    <row r="1" spans="1:10" ht="12.75">
      <c r="A1" s="76"/>
      <c r="B1" s="76"/>
      <c r="C1" s="76"/>
      <c r="D1" s="76"/>
      <c r="E1" s="77"/>
      <c r="G1" s="31" t="s">
        <v>262</v>
      </c>
      <c r="J1" s="31"/>
    </row>
    <row r="2" spans="1:10" ht="12.75">
      <c r="A2" s="76"/>
      <c r="B2" s="76"/>
      <c r="C2" s="76"/>
      <c r="D2" s="76"/>
      <c r="E2" s="77"/>
      <c r="G2" s="31" t="s">
        <v>259</v>
      </c>
      <c r="J2" s="31"/>
    </row>
    <row r="3" spans="1:10" ht="12.75">
      <c r="A3" s="76"/>
      <c r="B3" s="76"/>
      <c r="C3" s="76"/>
      <c r="D3" s="76"/>
      <c r="E3" s="77"/>
      <c r="G3" s="31" t="s">
        <v>255</v>
      </c>
      <c r="J3" s="31"/>
    </row>
    <row r="4" spans="1:10" ht="12.75">
      <c r="A4" s="76"/>
      <c r="B4" s="76"/>
      <c r="C4" s="76"/>
      <c r="D4" s="76"/>
      <c r="E4" s="77"/>
      <c r="G4" s="31" t="s">
        <v>274</v>
      </c>
      <c r="J4" s="31"/>
    </row>
    <row r="5" spans="1:5" ht="12.75">
      <c r="A5" s="76"/>
      <c r="B5" s="76"/>
      <c r="C5" s="76"/>
      <c r="D5" s="76"/>
      <c r="E5" s="77"/>
    </row>
    <row r="6" spans="1:5" ht="18.75" customHeight="1">
      <c r="A6" s="374" t="s">
        <v>264</v>
      </c>
      <c r="B6" s="374"/>
      <c r="C6" s="374"/>
      <c r="D6" s="374"/>
      <c r="E6" s="78"/>
    </row>
    <row r="7" spans="1:8" s="28" customFormat="1" ht="17.25" customHeight="1">
      <c r="A7" s="381" t="s">
        <v>0</v>
      </c>
      <c r="B7" s="381" t="s">
        <v>1</v>
      </c>
      <c r="C7" s="381" t="s">
        <v>2</v>
      </c>
      <c r="D7" s="383" t="s">
        <v>3</v>
      </c>
      <c r="E7" s="375" t="s">
        <v>261</v>
      </c>
      <c r="F7" s="377" t="s">
        <v>239</v>
      </c>
      <c r="G7" s="379" t="s">
        <v>252</v>
      </c>
      <c r="H7" s="380"/>
    </row>
    <row r="8" spans="1:8" s="28" customFormat="1" ht="17.25" customHeight="1">
      <c r="A8" s="382"/>
      <c r="B8" s="382"/>
      <c r="C8" s="382"/>
      <c r="D8" s="384"/>
      <c r="E8" s="376"/>
      <c r="F8" s="378"/>
      <c r="G8" s="146" t="s">
        <v>253</v>
      </c>
      <c r="H8" s="147" t="s">
        <v>254</v>
      </c>
    </row>
    <row r="9" spans="1:8" s="7" customFormat="1" ht="21" customHeight="1">
      <c r="A9" s="43" t="s">
        <v>8</v>
      </c>
      <c r="B9" s="2"/>
      <c r="C9" s="10"/>
      <c r="D9" s="22" t="s">
        <v>9</v>
      </c>
      <c r="E9" s="79">
        <f aca="true" t="shared" si="0" ref="E9:G13">SUM(E10)</f>
        <v>5500</v>
      </c>
      <c r="F9" s="124">
        <f t="shared" si="0"/>
        <v>5500</v>
      </c>
      <c r="G9" s="124">
        <f t="shared" si="0"/>
        <v>3083</v>
      </c>
      <c r="H9" s="209">
        <f>SUM(G9/F9)*100</f>
        <v>56.054545454545455</v>
      </c>
    </row>
    <row r="10" spans="1:8" s="28" customFormat="1" ht="19.5" customHeight="1">
      <c r="A10" s="97"/>
      <c r="B10" s="93" t="s">
        <v>10</v>
      </c>
      <c r="C10" s="102"/>
      <c r="D10" s="99" t="s">
        <v>6</v>
      </c>
      <c r="E10" s="91">
        <f t="shared" si="0"/>
        <v>5500</v>
      </c>
      <c r="F10" s="136">
        <f t="shared" si="0"/>
        <v>5500</v>
      </c>
      <c r="G10" s="136">
        <f t="shared" si="0"/>
        <v>3083</v>
      </c>
      <c r="H10" s="210">
        <f aca="true" t="shared" si="1" ref="H10:H104">SUM(G10/F10)*100</f>
        <v>56.054545454545455</v>
      </c>
    </row>
    <row r="11" spans="1:8" s="28" customFormat="1" ht="45">
      <c r="A11" s="97"/>
      <c r="B11" s="98"/>
      <c r="C11" s="94" t="s">
        <v>196</v>
      </c>
      <c r="D11" s="99" t="s">
        <v>7</v>
      </c>
      <c r="E11" s="91">
        <v>5500</v>
      </c>
      <c r="F11" s="136">
        <v>5500</v>
      </c>
      <c r="G11" s="114">
        <v>3083</v>
      </c>
      <c r="H11" s="210">
        <f t="shared" si="1"/>
        <v>56.054545454545455</v>
      </c>
    </row>
    <row r="12" spans="1:8" s="7" customFormat="1" ht="17.25" customHeight="1">
      <c r="A12" s="43">
        <v>600</v>
      </c>
      <c r="B12" s="2"/>
      <c r="C12" s="10"/>
      <c r="D12" s="22" t="s">
        <v>95</v>
      </c>
      <c r="E12" s="79">
        <f t="shared" si="0"/>
        <v>6300</v>
      </c>
      <c r="F12" s="124">
        <f t="shared" si="0"/>
        <v>6300</v>
      </c>
      <c r="G12" s="124">
        <f t="shared" si="0"/>
        <v>4157</v>
      </c>
      <c r="H12" s="209">
        <f>SUM(G12/F12)*100</f>
        <v>65.98412698412699</v>
      </c>
    </row>
    <row r="13" spans="1:8" s="28" customFormat="1" ht="19.5" customHeight="1">
      <c r="A13" s="97"/>
      <c r="B13" s="93">
        <v>60016</v>
      </c>
      <c r="C13" s="102"/>
      <c r="D13" s="99" t="s">
        <v>97</v>
      </c>
      <c r="E13" s="91">
        <f t="shared" si="0"/>
        <v>6300</v>
      </c>
      <c r="F13" s="136">
        <f t="shared" si="0"/>
        <v>6300</v>
      </c>
      <c r="G13" s="136">
        <f t="shared" si="0"/>
        <v>4157</v>
      </c>
      <c r="H13" s="210">
        <f>SUM(G13/F13)*100</f>
        <v>65.98412698412699</v>
      </c>
    </row>
    <row r="14" spans="1:8" s="28" customFormat="1" ht="19.5" customHeight="1">
      <c r="A14" s="97"/>
      <c r="B14" s="98"/>
      <c r="C14" s="94" t="s">
        <v>265</v>
      </c>
      <c r="D14" s="99" t="s">
        <v>266</v>
      </c>
      <c r="E14" s="91">
        <v>6300</v>
      </c>
      <c r="F14" s="136">
        <v>6300</v>
      </c>
      <c r="G14" s="114">
        <v>4157</v>
      </c>
      <c r="H14" s="210">
        <f>SUM(G14/F14)*100</f>
        <v>65.98412698412699</v>
      </c>
    </row>
    <row r="15" spans="1:8" s="7" customFormat="1" ht="21" customHeight="1">
      <c r="A15" s="40" t="s">
        <v>11</v>
      </c>
      <c r="B15" s="3"/>
      <c r="C15" s="4"/>
      <c r="D15" s="41" t="s">
        <v>12</v>
      </c>
      <c r="E15" s="79">
        <f>SUM(E16,)</f>
        <v>4255150</v>
      </c>
      <c r="F15" s="124">
        <f>SUM(F16)</f>
        <v>3302265</v>
      </c>
      <c r="G15" s="124">
        <f>SUM(G16)</f>
        <v>810208</v>
      </c>
      <c r="H15" s="209">
        <f t="shared" si="1"/>
        <v>24.534917700426828</v>
      </c>
    </row>
    <row r="16" spans="1:8" s="28" customFormat="1" ht="24.75" customHeight="1">
      <c r="A16" s="92"/>
      <c r="B16" s="93" t="s">
        <v>13</v>
      </c>
      <c r="C16" s="102"/>
      <c r="D16" s="99" t="s">
        <v>182</v>
      </c>
      <c r="E16" s="91">
        <f>SUM(E17:E22)</f>
        <v>4255150</v>
      </c>
      <c r="F16" s="136">
        <f>SUM(F17:F22)</f>
        <v>3302265</v>
      </c>
      <c r="G16" s="136">
        <f>SUM(G17:G22)</f>
        <v>810208</v>
      </c>
      <c r="H16" s="210">
        <f t="shared" si="1"/>
        <v>24.534917700426828</v>
      </c>
    </row>
    <row r="17" spans="1:8" s="28" customFormat="1" ht="45">
      <c r="A17" s="92"/>
      <c r="B17" s="67"/>
      <c r="C17" s="101" t="s">
        <v>197</v>
      </c>
      <c r="D17" s="99" t="s">
        <v>14</v>
      </c>
      <c r="E17" s="91">
        <v>160000</v>
      </c>
      <c r="F17" s="136">
        <v>160000</v>
      </c>
      <c r="G17" s="136">
        <v>124122</v>
      </c>
      <c r="H17" s="210">
        <f t="shared" si="1"/>
        <v>77.57625</v>
      </c>
    </row>
    <row r="18" spans="1:8" s="28" customFormat="1" ht="90">
      <c r="A18" s="92"/>
      <c r="B18" s="67"/>
      <c r="C18" s="94" t="s">
        <v>198</v>
      </c>
      <c r="D18" s="99" t="s">
        <v>72</v>
      </c>
      <c r="E18" s="91">
        <v>155900</v>
      </c>
      <c r="F18" s="136">
        <v>155900</v>
      </c>
      <c r="G18" s="114">
        <v>92373</v>
      </c>
      <c r="H18" s="210">
        <f t="shared" si="1"/>
        <v>59.25144323284156</v>
      </c>
    </row>
    <row r="19" spans="1:8" s="28" customFormat="1" ht="57" customHeight="1">
      <c r="A19" s="92"/>
      <c r="B19" s="67"/>
      <c r="C19" s="94" t="s">
        <v>256</v>
      </c>
      <c r="D19" s="99" t="s">
        <v>276</v>
      </c>
      <c r="E19" s="91">
        <v>0</v>
      </c>
      <c r="F19" s="136">
        <v>0</v>
      </c>
      <c r="G19" s="114">
        <v>2140</v>
      </c>
      <c r="H19" s="210" t="s">
        <v>275</v>
      </c>
    </row>
    <row r="20" spans="1:8" s="28" customFormat="1" ht="22.5">
      <c r="A20" s="92"/>
      <c r="B20" s="67"/>
      <c r="C20" s="94" t="s">
        <v>267</v>
      </c>
      <c r="D20" s="99" t="s">
        <v>268</v>
      </c>
      <c r="E20" s="91">
        <v>3929250</v>
      </c>
      <c r="F20" s="136">
        <v>2976365</v>
      </c>
      <c r="G20" s="114">
        <v>585107</v>
      </c>
      <c r="H20" s="210">
        <f t="shared" si="1"/>
        <v>19.658442428935967</v>
      </c>
    </row>
    <row r="21" spans="1:8" s="28" customFormat="1" ht="56.25" hidden="1">
      <c r="A21" s="92"/>
      <c r="B21" s="67"/>
      <c r="C21" s="94" t="s">
        <v>256</v>
      </c>
      <c r="D21" s="99" t="s">
        <v>263</v>
      </c>
      <c r="E21" s="91">
        <v>0</v>
      </c>
      <c r="F21" s="136">
        <v>0</v>
      </c>
      <c r="G21" s="114"/>
      <c r="H21" s="210">
        <v>0</v>
      </c>
    </row>
    <row r="22" spans="1:8" s="28" customFormat="1" ht="19.5" customHeight="1">
      <c r="A22" s="92"/>
      <c r="B22" s="67"/>
      <c r="C22" s="94" t="s">
        <v>199</v>
      </c>
      <c r="D22" s="99" t="s">
        <v>15</v>
      </c>
      <c r="E22" s="91">
        <v>10000</v>
      </c>
      <c r="F22" s="136">
        <v>10000</v>
      </c>
      <c r="G22" s="114">
        <v>6466</v>
      </c>
      <c r="H22" s="210">
        <f t="shared" si="1"/>
        <v>64.66</v>
      </c>
    </row>
    <row r="23" spans="1:8" s="54" customFormat="1" ht="19.5" customHeight="1" hidden="1">
      <c r="A23" s="40">
        <v>710</v>
      </c>
      <c r="B23" s="5"/>
      <c r="C23" s="44"/>
      <c r="D23" s="41" t="s">
        <v>100</v>
      </c>
      <c r="E23" s="79">
        <f aca="true" t="shared" si="2" ref="E23:G24">SUM(E24)</f>
        <v>0</v>
      </c>
      <c r="F23" s="124">
        <f t="shared" si="2"/>
        <v>0</v>
      </c>
      <c r="G23" s="124">
        <f t="shared" si="2"/>
        <v>0</v>
      </c>
      <c r="H23" s="209" t="e">
        <f t="shared" si="1"/>
        <v>#DIV/0!</v>
      </c>
    </row>
    <row r="24" spans="1:8" s="28" customFormat="1" ht="19.5" customHeight="1" hidden="1">
      <c r="A24" s="92"/>
      <c r="B24" s="67">
        <v>71035</v>
      </c>
      <c r="C24" s="94"/>
      <c r="D24" s="99" t="s">
        <v>18</v>
      </c>
      <c r="E24" s="91">
        <f t="shared" si="2"/>
        <v>0</v>
      </c>
      <c r="F24" s="136">
        <f t="shared" si="2"/>
        <v>0</v>
      </c>
      <c r="G24" s="136">
        <f t="shared" si="2"/>
        <v>0</v>
      </c>
      <c r="H24" s="210" t="e">
        <f t="shared" si="1"/>
        <v>#DIV/0!</v>
      </c>
    </row>
    <row r="25" spans="1:8" s="28" customFormat="1" ht="67.5" hidden="1">
      <c r="A25" s="92"/>
      <c r="B25" s="67"/>
      <c r="C25" s="94">
        <v>2020</v>
      </c>
      <c r="D25" s="99" t="s">
        <v>242</v>
      </c>
      <c r="E25" s="91">
        <v>0</v>
      </c>
      <c r="F25" s="136">
        <v>0</v>
      </c>
      <c r="G25" s="114">
        <v>0</v>
      </c>
      <c r="H25" s="210" t="e">
        <f t="shared" si="1"/>
        <v>#DIV/0!</v>
      </c>
    </row>
    <row r="26" spans="1:8" s="7" customFormat="1" ht="24.75" customHeight="1">
      <c r="A26" s="40" t="s">
        <v>19</v>
      </c>
      <c r="B26" s="3"/>
      <c r="C26" s="4"/>
      <c r="D26" s="41" t="s">
        <v>20</v>
      </c>
      <c r="E26" s="79">
        <f>SUM(E27,E30,E32)</f>
        <v>171350</v>
      </c>
      <c r="F26" s="79">
        <f>SUM(F27,F30,F32)</f>
        <v>171350</v>
      </c>
      <c r="G26" s="79">
        <f>SUM(G27,G30,G32)</f>
        <v>107295</v>
      </c>
      <c r="H26" s="209">
        <f t="shared" si="1"/>
        <v>62.61744966442953</v>
      </c>
    </row>
    <row r="27" spans="1:8" s="28" customFormat="1" ht="19.5" customHeight="1">
      <c r="A27" s="92"/>
      <c r="B27" s="93">
        <v>75011</v>
      </c>
      <c r="C27" s="102"/>
      <c r="D27" s="99" t="s">
        <v>21</v>
      </c>
      <c r="E27" s="91">
        <f>SUM(E28:E29)</f>
        <v>146350</v>
      </c>
      <c r="F27" s="136">
        <f>SUM(F28:F29)</f>
        <v>146350</v>
      </c>
      <c r="G27" s="136">
        <f>SUM(G28:G29)</f>
        <v>76268</v>
      </c>
      <c r="H27" s="210">
        <f t="shared" si="1"/>
        <v>52.11342671677486</v>
      </c>
    </row>
    <row r="28" spans="1:8" s="28" customFormat="1" ht="67.5">
      <c r="A28" s="92"/>
      <c r="B28" s="67"/>
      <c r="C28" s="94">
        <v>2010</v>
      </c>
      <c r="D28" s="99" t="s">
        <v>22</v>
      </c>
      <c r="E28" s="91">
        <v>142600</v>
      </c>
      <c r="F28" s="136">
        <v>142600</v>
      </c>
      <c r="G28" s="114">
        <v>74536</v>
      </c>
      <c r="H28" s="210">
        <f t="shared" si="1"/>
        <v>52.26928471248247</v>
      </c>
    </row>
    <row r="29" spans="1:8" s="28" customFormat="1" ht="67.5">
      <c r="A29" s="92"/>
      <c r="B29" s="67"/>
      <c r="C29" s="94">
        <v>2360</v>
      </c>
      <c r="D29" s="99" t="s">
        <v>232</v>
      </c>
      <c r="E29" s="91">
        <v>3750</v>
      </c>
      <c r="F29" s="136">
        <v>3750</v>
      </c>
      <c r="G29" s="114">
        <v>1732</v>
      </c>
      <c r="H29" s="210">
        <f t="shared" si="1"/>
        <v>46.18666666666667</v>
      </c>
    </row>
    <row r="30" spans="1:8" s="28" customFormat="1" ht="24.75" customHeight="1">
      <c r="A30" s="100"/>
      <c r="B30" s="93" t="s">
        <v>23</v>
      </c>
      <c r="C30" s="102"/>
      <c r="D30" s="99" t="s">
        <v>24</v>
      </c>
      <c r="E30" s="91">
        <f>SUM(E31)</f>
        <v>25000</v>
      </c>
      <c r="F30" s="136">
        <f>SUM(F31)</f>
        <v>25000</v>
      </c>
      <c r="G30" s="136">
        <f>SUM(G31)</f>
        <v>29909</v>
      </c>
      <c r="H30" s="210">
        <f t="shared" si="1"/>
        <v>119.63600000000001</v>
      </c>
    </row>
    <row r="31" spans="1:8" s="28" customFormat="1" ht="19.5" customHeight="1">
      <c r="A31" s="100"/>
      <c r="B31" s="93"/>
      <c r="C31" s="101" t="s">
        <v>200</v>
      </c>
      <c r="D31" s="99" t="s">
        <v>16</v>
      </c>
      <c r="E31" s="91">
        <v>25000</v>
      </c>
      <c r="F31" s="136">
        <v>25000</v>
      </c>
      <c r="G31" s="114">
        <v>29909</v>
      </c>
      <c r="H31" s="210">
        <f t="shared" si="1"/>
        <v>119.63600000000001</v>
      </c>
    </row>
    <row r="32" spans="1:8" s="28" customFormat="1" ht="19.5" customHeight="1">
      <c r="A32" s="100"/>
      <c r="B32" s="93">
        <v>75095</v>
      </c>
      <c r="C32" s="101"/>
      <c r="D32" s="99" t="s">
        <v>6</v>
      </c>
      <c r="E32" s="91">
        <f>SUM(E33)</f>
        <v>0</v>
      </c>
      <c r="F32" s="91">
        <f>SUM(F33)</f>
        <v>0</v>
      </c>
      <c r="G32" s="91">
        <f>SUM(G33)</f>
        <v>1118</v>
      </c>
      <c r="H32" s="210">
        <v>0</v>
      </c>
    </row>
    <row r="33" spans="1:8" s="28" customFormat="1" ht="19.5" customHeight="1">
      <c r="A33" s="100"/>
      <c r="B33" s="93"/>
      <c r="C33" s="101" t="s">
        <v>200</v>
      </c>
      <c r="D33" s="99" t="s">
        <v>16</v>
      </c>
      <c r="E33" s="91">
        <v>0</v>
      </c>
      <c r="F33" s="136">
        <v>0</v>
      </c>
      <c r="G33" s="136">
        <v>1118</v>
      </c>
      <c r="H33" s="210">
        <v>0</v>
      </c>
    </row>
    <row r="34" spans="1:8" s="54" customFormat="1" ht="48">
      <c r="A34" s="40">
        <v>751</v>
      </c>
      <c r="B34" s="5"/>
      <c r="C34" s="23"/>
      <c r="D34" s="41" t="s">
        <v>25</v>
      </c>
      <c r="E34" s="79">
        <f>SUM(E35)</f>
        <v>3737</v>
      </c>
      <c r="F34" s="124">
        <f>SUM(F35,F37)</f>
        <v>3737</v>
      </c>
      <c r="G34" s="124">
        <f>SUM(G35,G37)</f>
        <v>1869</v>
      </c>
      <c r="H34" s="209">
        <f t="shared" si="1"/>
        <v>50.013379716350016</v>
      </c>
    </row>
    <row r="35" spans="1:8" s="28" customFormat="1" ht="33.75">
      <c r="A35" s="100"/>
      <c r="B35" s="93">
        <v>75101</v>
      </c>
      <c r="C35" s="102"/>
      <c r="D35" s="99" t="s">
        <v>26</v>
      </c>
      <c r="E35" s="91">
        <f>SUM(E36)</f>
        <v>3737</v>
      </c>
      <c r="F35" s="136">
        <f>SUM(F36)</f>
        <v>3737</v>
      </c>
      <c r="G35" s="136">
        <f>SUM(G36)</f>
        <v>1869</v>
      </c>
      <c r="H35" s="210">
        <f t="shared" si="1"/>
        <v>50.013379716350016</v>
      </c>
    </row>
    <row r="36" spans="1:8" s="7" customFormat="1" ht="68.25" customHeight="1">
      <c r="A36" s="11"/>
      <c r="B36" s="2"/>
      <c r="C36" s="4">
        <v>2010</v>
      </c>
      <c r="D36" s="99" t="s">
        <v>22</v>
      </c>
      <c r="E36" s="45">
        <v>3737</v>
      </c>
      <c r="F36" s="125">
        <v>3737</v>
      </c>
      <c r="G36" s="21">
        <v>1869</v>
      </c>
      <c r="H36" s="210">
        <f t="shared" si="1"/>
        <v>50.013379716350016</v>
      </c>
    </row>
    <row r="37" spans="1:8" s="28" customFormat="1" ht="24.75" customHeight="1" hidden="1">
      <c r="A37" s="100"/>
      <c r="B37" s="93">
        <v>75113</v>
      </c>
      <c r="C37" s="102"/>
      <c r="D37" s="99" t="s">
        <v>249</v>
      </c>
      <c r="E37" s="91">
        <v>0</v>
      </c>
      <c r="F37" s="136">
        <f>SUM(F38)</f>
        <v>0</v>
      </c>
      <c r="G37" s="136">
        <f>SUM(G38)</f>
        <v>0</v>
      </c>
      <c r="H37" s="210" t="e">
        <f t="shared" si="1"/>
        <v>#DIV/0!</v>
      </c>
    </row>
    <row r="38" spans="1:8" s="28" customFormat="1" ht="70.5" customHeight="1" hidden="1">
      <c r="A38" s="100"/>
      <c r="B38" s="93"/>
      <c r="C38" s="102">
        <v>2010</v>
      </c>
      <c r="D38" s="99" t="s">
        <v>22</v>
      </c>
      <c r="E38" s="91">
        <v>0</v>
      </c>
      <c r="F38" s="136">
        <v>0</v>
      </c>
      <c r="G38" s="114">
        <v>0</v>
      </c>
      <c r="H38" s="210" t="e">
        <f t="shared" si="1"/>
        <v>#DIV/0!</v>
      </c>
    </row>
    <row r="39" spans="1:8" s="54" customFormat="1" ht="24.75" customHeight="1">
      <c r="A39" s="40" t="s">
        <v>27</v>
      </c>
      <c r="B39" s="5"/>
      <c r="C39" s="23"/>
      <c r="D39" s="41" t="s">
        <v>28</v>
      </c>
      <c r="E39" s="79">
        <f>SUM(E40,E42,E44)</f>
        <v>2900</v>
      </c>
      <c r="F39" s="79">
        <f>SUM(F40,F42,F44)</f>
        <v>7400</v>
      </c>
      <c r="G39" s="79">
        <f>SUM(G40,G42,G44)</f>
        <v>7996</v>
      </c>
      <c r="H39" s="209">
        <f t="shared" si="1"/>
        <v>108.05405405405406</v>
      </c>
    </row>
    <row r="40" spans="1:8" s="28" customFormat="1" ht="19.5" customHeight="1">
      <c r="A40" s="100"/>
      <c r="B40" s="93" t="s">
        <v>121</v>
      </c>
      <c r="C40" s="102"/>
      <c r="D40" s="99" t="s">
        <v>122</v>
      </c>
      <c r="E40" s="91">
        <f>SUM(E41)</f>
        <v>0</v>
      </c>
      <c r="F40" s="136">
        <f>SUM(F41)</f>
        <v>4500</v>
      </c>
      <c r="G40" s="136">
        <f>SUM(G41)</f>
        <v>4500</v>
      </c>
      <c r="H40" s="210">
        <f>SUM(G40/F40)*100</f>
        <v>100</v>
      </c>
    </row>
    <row r="41" spans="1:8" s="28" customFormat="1" ht="66" customHeight="1">
      <c r="A41" s="100"/>
      <c r="B41" s="93"/>
      <c r="C41" s="94">
        <v>6290</v>
      </c>
      <c r="D41" s="99" t="s">
        <v>273</v>
      </c>
      <c r="E41" s="91">
        <v>0</v>
      </c>
      <c r="F41" s="136">
        <v>4500</v>
      </c>
      <c r="G41" s="114">
        <v>4500</v>
      </c>
      <c r="H41" s="210">
        <f>SUM(G41/F41)*100</f>
        <v>100</v>
      </c>
    </row>
    <row r="42" spans="1:8" s="28" customFormat="1" ht="19.5" customHeight="1">
      <c r="A42" s="100"/>
      <c r="B42" s="93" t="s">
        <v>29</v>
      </c>
      <c r="C42" s="102"/>
      <c r="D42" s="99" t="s">
        <v>30</v>
      </c>
      <c r="E42" s="91">
        <f>SUM(E43)</f>
        <v>1400</v>
      </c>
      <c r="F42" s="136">
        <f>SUM(F43)</f>
        <v>1400</v>
      </c>
      <c r="G42" s="136">
        <f>SUM(G43)</f>
        <v>1000</v>
      </c>
      <c r="H42" s="210">
        <f t="shared" si="1"/>
        <v>71.42857142857143</v>
      </c>
    </row>
    <row r="43" spans="1:8" s="28" customFormat="1" ht="67.5">
      <c r="A43" s="100"/>
      <c r="B43" s="93"/>
      <c r="C43" s="94">
        <v>2010</v>
      </c>
      <c r="D43" s="99" t="s">
        <v>22</v>
      </c>
      <c r="E43" s="91">
        <v>1400</v>
      </c>
      <c r="F43" s="136">
        <v>1400</v>
      </c>
      <c r="G43" s="114">
        <v>1000</v>
      </c>
      <c r="H43" s="210">
        <f t="shared" si="1"/>
        <v>71.42857142857143</v>
      </c>
    </row>
    <row r="44" spans="1:8" s="28" customFormat="1" ht="19.5" customHeight="1">
      <c r="A44" s="100"/>
      <c r="B44" s="93" t="s">
        <v>31</v>
      </c>
      <c r="C44" s="102"/>
      <c r="D44" s="99" t="s">
        <v>32</v>
      </c>
      <c r="E44" s="91">
        <f>SUM(E45:E46)</f>
        <v>1500</v>
      </c>
      <c r="F44" s="91">
        <f>SUM(F45:F46)</f>
        <v>1500</v>
      </c>
      <c r="G44" s="91">
        <f>SUM(G45:G46)</f>
        <v>2496</v>
      </c>
      <c r="H44" s="210">
        <f t="shared" si="1"/>
        <v>166.4</v>
      </c>
    </row>
    <row r="45" spans="1:8" s="28" customFormat="1" ht="24.75" customHeight="1">
      <c r="A45" s="100"/>
      <c r="B45" s="67"/>
      <c r="C45" s="94" t="s">
        <v>201</v>
      </c>
      <c r="D45" s="99" t="s">
        <v>33</v>
      </c>
      <c r="E45" s="91">
        <v>1500</v>
      </c>
      <c r="F45" s="136">
        <v>1500</v>
      </c>
      <c r="G45" s="114">
        <v>2430</v>
      </c>
      <c r="H45" s="210">
        <f t="shared" si="1"/>
        <v>162</v>
      </c>
    </row>
    <row r="46" spans="1:8" s="28" customFormat="1" ht="24.75" customHeight="1">
      <c r="A46" s="100"/>
      <c r="B46" s="67"/>
      <c r="C46" s="94" t="s">
        <v>199</v>
      </c>
      <c r="D46" s="99" t="s">
        <v>15</v>
      </c>
      <c r="E46" s="91">
        <v>0</v>
      </c>
      <c r="F46" s="136">
        <v>0</v>
      </c>
      <c r="G46" s="136">
        <v>66</v>
      </c>
      <c r="H46" s="210">
        <v>0</v>
      </c>
    </row>
    <row r="47" spans="1:8" s="54" customFormat="1" ht="71.25" customHeight="1">
      <c r="A47" s="40" t="s">
        <v>34</v>
      </c>
      <c r="B47" s="5"/>
      <c r="C47" s="23"/>
      <c r="D47" s="144" t="s">
        <v>189</v>
      </c>
      <c r="E47" s="79">
        <f>SUM(E48,E51,E64,E77,E83)</f>
        <v>16160825</v>
      </c>
      <c r="F47" s="79">
        <f>SUM(F48,F51,F64,F77,F83)</f>
        <v>16160825</v>
      </c>
      <c r="G47" s="79">
        <f>SUM(G48,G51,G64,G77,G83)</f>
        <v>7948318</v>
      </c>
      <c r="H47" s="209">
        <f t="shared" si="1"/>
        <v>49.182625268202585</v>
      </c>
    </row>
    <row r="48" spans="1:9" s="28" customFormat="1" ht="33.75">
      <c r="A48" s="92"/>
      <c r="B48" s="67">
        <v>75601</v>
      </c>
      <c r="C48" s="102"/>
      <c r="D48" s="99" t="s">
        <v>35</v>
      </c>
      <c r="E48" s="91">
        <f>SUM(E49:E50)</f>
        <v>44300</v>
      </c>
      <c r="F48" s="136">
        <f>SUM(F49:F50)</f>
        <v>44300</v>
      </c>
      <c r="G48" s="136">
        <f>SUM(G49:G50)</f>
        <v>23494</v>
      </c>
      <c r="H48" s="210">
        <f t="shared" si="1"/>
        <v>53.03386004514673</v>
      </c>
      <c r="I48" s="31"/>
    </row>
    <row r="49" spans="1:8" s="28" customFormat="1" ht="45">
      <c r="A49" s="92"/>
      <c r="B49" s="67"/>
      <c r="C49" s="101" t="s">
        <v>202</v>
      </c>
      <c r="D49" s="99" t="s">
        <v>36</v>
      </c>
      <c r="E49" s="91">
        <v>44000</v>
      </c>
      <c r="F49" s="136">
        <v>44000</v>
      </c>
      <c r="G49" s="114">
        <v>22805</v>
      </c>
      <c r="H49" s="210">
        <f t="shared" si="1"/>
        <v>51.82954545454545</v>
      </c>
    </row>
    <row r="50" spans="1:8" s="28" customFormat="1" ht="22.5">
      <c r="A50" s="92"/>
      <c r="B50" s="67"/>
      <c r="C50" s="101" t="s">
        <v>203</v>
      </c>
      <c r="D50" s="99" t="s">
        <v>43</v>
      </c>
      <c r="E50" s="91">
        <v>300</v>
      </c>
      <c r="F50" s="136">
        <v>300</v>
      </c>
      <c r="G50" s="114">
        <v>689</v>
      </c>
      <c r="H50" s="210">
        <f t="shared" si="1"/>
        <v>229.66666666666669</v>
      </c>
    </row>
    <row r="51" spans="1:8" s="28" customFormat="1" ht="67.5">
      <c r="A51" s="92"/>
      <c r="B51" s="93" t="s">
        <v>37</v>
      </c>
      <c r="C51" s="102"/>
      <c r="D51" s="99" t="s">
        <v>269</v>
      </c>
      <c r="E51" s="91">
        <f>SUM(E52:E63)</f>
        <v>6441323</v>
      </c>
      <c r="F51" s="136">
        <f>SUM(F52:F63)</f>
        <v>6441323</v>
      </c>
      <c r="G51" s="136">
        <f>SUM(G52:G63)</f>
        <v>3329588</v>
      </c>
      <c r="H51" s="210">
        <f t="shared" si="1"/>
        <v>51.691057877395686</v>
      </c>
    </row>
    <row r="52" spans="1:8" s="28" customFormat="1" ht="19.5" customHeight="1">
      <c r="A52" s="92"/>
      <c r="B52" s="93"/>
      <c r="C52" s="94" t="s">
        <v>204</v>
      </c>
      <c r="D52" s="99" t="s">
        <v>38</v>
      </c>
      <c r="E52" s="91">
        <v>5949318</v>
      </c>
      <c r="F52" s="136">
        <v>5949318</v>
      </c>
      <c r="G52" s="114">
        <v>2981671</v>
      </c>
      <c r="H52" s="210">
        <f t="shared" si="1"/>
        <v>50.11786224908469</v>
      </c>
    </row>
    <row r="53" spans="1:8" s="28" customFormat="1" ht="19.5" customHeight="1">
      <c r="A53" s="92"/>
      <c r="B53" s="93"/>
      <c r="C53" s="94" t="s">
        <v>205</v>
      </c>
      <c r="D53" s="99" t="s">
        <v>39</v>
      </c>
      <c r="E53" s="91">
        <v>38800</v>
      </c>
      <c r="F53" s="91">
        <v>38800</v>
      </c>
      <c r="G53" s="114">
        <v>18000</v>
      </c>
      <c r="H53" s="210">
        <f t="shared" si="1"/>
        <v>46.391752577319586</v>
      </c>
    </row>
    <row r="54" spans="1:8" s="28" customFormat="1" ht="19.5" customHeight="1">
      <c r="A54" s="92"/>
      <c r="B54" s="93"/>
      <c r="C54" s="94" t="s">
        <v>206</v>
      </c>
      <c r="D54" s="99" t="s">
        <v>40</v>
      </c>
      <c r="E54" s="91">
        <v>222870</v>
      </c>
      <c r="F54" s="91">
        <v>222870</v>
      </c>
      <c r="G54" s="114">
        <v>119546</v>
      </c>
      <c r="H54" s="210">
        <f t="shared" si="1"/>
        <v>53.63934132005205</v>
      </c>
    </row>
    <row r="55" spans="1:8" s="28" customFormat="1" ht="22.5" customHeight="1">
      <c r="A55" s="92"/>
      <c r="B55" s="93"/>
      <c r="C55" s="94" t="s">
        <v>207</v>
      </c>
      <c r="D55" s="99" t="s">
        <v>41</v>
      </c>
      <c r="E55" s="91">
        <v>37000</v>
      </c>
      <c r="F55" s="91">
        <v>37000</v>
      </c>
      <c r="G55" s="114">
        <v>23483</v>
      </c>
      <c r="H55" s="210">
        <f t="shared" si="1"/>
        <v>63.46756756756756</v>
      </c>
    </row>
    <row r="56" spans="1:8" s="28" customFormat="1" ht="19.5" customHeight="1" hidden="1">
      <c r="A56" s="92"/>
      <c r="B56" s="93"/>
      <c r="C56" s="94" t="s">
        <v>208</v>
      </c>
      <c r="D56" s="99" t="s">
        <v>44</v>
      </c>
      <c r="E56" s="91">
        <v>0</v>
      </c>
      <c r="F56" s="91">
        <v>0</v>
      </c>
      <c r="G56" s="114">
        <v>0</v>
      </c>
      <c r="H56" s="210" t="e">
        <f t="shared" si="1"/>
        <v>#DIV/0!</v>
      </c>
    </row>
    <row r="57" spans="1:8" s="28" customFormat="1" ht="19.5" customHeight="1" hidden="1">
      <c r="A57" s="92"/>
      <c r="B57" s="93"/>
      <c r="C57" s="94" t="s">
        <v>209</v>
      </c>
      <c r="D57" s="99" t="s">
        <v>45</v>
      </c>
      <c r="E57" s="91">
        <v>0</v>
      </c>
      <c r="F57" s="91">
        <v>0</v>
      </c>
      <c r="G57" s="114">
        <v>0</v>
      </c>
      <c r="H57" s="210" t="e">
        <f t="shared" si="1"/>
        <v>#DIV/0!</v>
      </c>
    </row>
    <row r="58" spans="1:8" s="28" customFormat="1" ht="19.5" customHeight="1" hidden="1">
      <c r="A58" s="92"/>
      <c r="B58" s="93"/>
      <c r="C58" s="94" t="s">
        <v>210</v>
      </c>
      <c r="D58" s="99" t="s">
        <v>46</v>
      </c>
      <c r="E58" s="91">
        <v>0</v>
      </c>
      <c r="F58" s="91">
        <v>0</v>
      </c>
      <c r="G58" s="114">
        <v>0</v>
      </c>
      <c r="H58" s="210" t="e">
        <f t="shared" si="1"/>
        <v>#DIV/0!</v>
      </c>
    </row>
    <row r="59" spans="1:8" s="28" customFormat="1" ht="19.5" customHeight="1" hidden="1">
      <c r="A59" s="92"/>
      <c r="B59" s="93"/>
      <c r="C59" s="94" t="s">
        <v>211</v>
      </c>
      <c r="D59" s="99" t="s">
        <v>47</v>
      </c>
      <c r="E59" s="91">
        <v>0</v>
      </c>
      <c r="F59" s="91">
        <v>0</v>
      </c>
      <c r="G59" s="114">
        <v>0</v>
      </c>
      <c r="H59" s="210" t="e">
        <f t="shared" si="1"/>
        <v>#DIV/0!</v>
      </c>
    </row>
    <row r="60" spans="1:8" s="28" customFormat="1" ht="33.75" hidden="1">
      <c r="A60" s="92"/>
      <c r="B60" s="93"/>
      <c r="C60" s="94" t="s">
        <v>212</v>
      </c>
      <c r="D60" s="99" t="s">
        <v>48</v>
      </c>
      <c r="E60" s="91">
        <v>0</v>
      </c>
      <c r="F60" s="91">
        <v>0</v>
      </c>
      <c r="G60" s="114">
        <v>0</v>
      </c>
      <c r="H60" s="210" t="e">
        <f t="shared" si="1"/>
        <v>#DIV/0!</v>
      </c>
    </row>
    <row r="61" spans="1:8" s="28" customFormat="1" ht="21.75" customHeight="1">
      <c r="A61" s="92"/>
      <c r="B61" s="93"/>
      <c r="C61" s="94" t="s">
        <v>214</v>
      </c>
      <c r="D61" s="99" t="s">
        <v>49</v>
      </c>
      <c r="E61" s="91">
        <v>0</v>
      </c>
      <c r="F61" s="91">
        <v>0</v>
      </c>
      <c r="G61" s="114">
        <v>21418</v>
      </c>
      <c r="H61" s="210" t="s">
        <v>275</v>
      </c>
    </row>
    <row r="62" spans="1:8" s="28" customFormat="1" ht="24.75" customHeight="1">
      <c r="A62" s="92"/>
      <c r="B62" s="93"/>
      <c r="C62" s="94" t="s">
        <v>203</v>
      </c>
      <c r="D62" s="99" t="s">
        <v>181</v>
      </c>
      <c r="E62" s="91">
        <v>47500</v>
      </c>
      <c r="F62" s="91">
        <v>47500</v>
      </c>
      <c r="G62" s="114">
        <v>19635</v>
      </c>
      <c r="H62" s="210">
        <f t="shared" si="1"/>
        <v>41.33684210526315</v>
      </c>
    </row>
    <row r="63" spans="1:8" s="28" customFormat="1" ht="45">
      <c r="A63" s="92"/>
      <c r="B63" s="93"/>
      <c r="C63" s="94">
        <v>2440</v>
      </c>
      <c r="D63" s="99" t="s">
        <v>233</v>
      </c>
      <c r="E63" s="91">
        <v>145835</v>
      </c>
      <c r="F63" s="91">
        <v>145835</v>
      </c>
      <c r="G63" s="114">
        <v>145835</v>
      </c>
      <c r="H63" s="210">
        <f t="shared" si="1"/>
        <v>100</v>
      </c>
    </row>
    <row r="64" spans="1:8" s="28" customFormat="1" ht="71.25" customHeight="1">
      <c r="A64" s="92"/>
      <c r="B64" s="93" t="s">
        <v>270</v>
      </c>
      <c r="C64" s="102"/>
      <c r="D64" s="99" t="s">
        <v>271</v>
      </c>
      <c r="E64" s="91">
        <f>SUM(E65:E76)</f>
        <v>3024880</v>
      </c>
      <c r="F64" s="136">
        <f>SUM(F65:F76)</f>
        <v>3024880</v>
      </c>
      <c r="G64" s="136">
        <f>SUM(G65:G76)</f>
        <v>1531312</v>
      </c>
      <c r="H64" s="210">
        <f aca="true" t="shared" si="3" ref="H64:H76">SUM(G64/F64)*100</f>
        <v>50.623892518050305</v>
      </c>
    </row>
    <row r="65" spans="1:8" s="28" customFormat="1" ht="19.5" customHeight="1">
      <c r="A65" s="92"/>
      <c r="B65" s="93"/>
      <c r="C65" s="94" t="s">
        <v>204</v>
      </c>
      <c r="D65" s="99" t="s">
        <v>38</v>
      </c>
      <c r="E65" s="91">
        <v>2000600</v>
      </c>
      <c r="F65" s="91">
        <v>2000600</v>
      </c>
      <c r="G65" s="114">
        <v>1020889</v>
      </c>
      <c r="H65" s="210">
        <f t="shared" si="3"/>
        <v>51.02914125762271</v>
      </c>
    </row>
    <row r="66" spans="1:8" s="28" customFormat="1" ht="19.5" customHeight="1">
      <c r="A66" s="92"/>
      <c r="B66" s="93"/>
      <c r="C66" s="94" t="s">
        <v>205</v>
      </c>
      <c r="D66" s="99" t="s">
        <v>39</v>
      </c>
      <c r="E66" s="91">
        <v>400000</v>
      </c>
      <c r="F66" s="91">
        <v>400000</v>
      </c>
      <c r="G66" s="114">
        <v>206213</v>
      </c>
      <c r="H66" s="210">
        <f t="shared" si="3"/>
        <v>51.55324999999999</v>
      </c>
    </row>
    <row r="67" spans="1:8" s="28" customFormat="1" ht="19.5" customHeight="1">
      <c r="A67" s="92"/>
      <c r="B67" s="93"/>
      <c r="C67" s="94" t="s">
        <v>206</v>
      </c>
      <c r="D67" s="99" t="s">
        <v>40</v>
      </c>
      <c r="E67" s="91">
        <v>6680</v>
      </c>
      <c r="F67" s="91">
        <v>6680</v>
      </c>
      <c r="G67" s="114">
        <v>3059</v>
      </c>
      <c r="H67" s="210">
        <f t="shared" si="3"/>
        <v>45.793413173652695</v>
      </c>
    </row>
    <row r="68" spans="1:8" s="28" customFormat="1" ht="24.75" customHeight="1">
      <c r="A68" s="92"/>
      <c r="B68" s="93"/>
      <c r="C68" s="94" t="s">
        <v>207</v>
      </c>
      <c r="D68" s="99" t="s">
        <v>41</v>
      </c>
      <c r="E68" s="91">
        <v>130000</v>
      </c>
      <c r="F68" s="91">
        <v>130000</v>
      </c>
      <c r="G68" s="114">
        <v>75061</v>
      </c>
      <c r="H68" s="210">
        <f t="shared" si="3"/>
        <v>57.739230769230765</v>
      </c>
    </row>
    <row r="69" spans="1:8" s="28" customFormat="1" ht="19.5" customHeight="1">
      <c r="A69" s="92"/>
      <c r="B69" s="93"/>
      <c r="C69" s="94" t="s">
        <v>208</v>
      </c>
      <c r="D69" s="99" t="s">
        <v>44</v>
      </c>
      <c r="E69" s="91">
        <v>30000</v>
      </c>
      <c r="F69" s="91">
        <v>30000</v>
      </c>
      <c r="G69" s="114">
        <v>6548</v>
      </c>
      <c r="H69" s="210">
        <f t="shared" si="3"/>
        <v>21.826666666666668</v>
      </c>
    </row>
    <row r="70" spans="1:8" s="28" customFormat="1" ht="19.5" customHeight="1">
      <c r="A70" s="92"/>
      <c r="B70" s="93"/>
      <c r="C70" s="94" t="s">
        <v>209</v>
      </c>
      <c r="D70" s="99" t="s">
        <v>45</v>
      </c>
      <c r="E70" s="91">
        <v>15000</v>
      </c>
      <c r="F70" s="91">
        <v>15000</v>
      </c>
      <c r="G70" s="114">
        <v>3257</v>
      </c>
      <c r="H70" s="210">
        <f t="shared" si="3"/>
        <v>21.713333333333335</v>
      </c>
    </row>
    <row r="71" spans="1:8" s="28" customFormat="1" ht="19.5" customHeight="1">
      <c r="A71" s="92"/>
      <c r="B71" s="93"/>
      <c r="C71" s="94" t="s">
        <v>210</v>
      </c>
      <c r="D71" s="99" t="s">
        <v>46</v>
      </c>
      <c r="E71" s="91">
        <v>58000</v>
      </c>
      <c r="F71" s="91">
        <v>58000</v>
      </c>
      <c r="G71" s="114">
        <v>27616</v>
      </c>
      <c r="H71" s="210">
        <f t="shared" si="3"/>
        <v>47.61379310344827</v>
      </c>
    </row>
    <row r="72" spans="1:8" s="28" customFormat="1" ht="19.5" customHeight="1">
      <c r="A72" s="92"/>
      <c r="B72" s="93"/>
      <c r="C72" s="94" t="s">
        <v>211</v>
      </c>
      <c r="D72" s="99" t="s">
        <v>47</v>
      </c>
      <c r="E72" s="91">
        <v>1000</v>
      </c>
      <c r="F72" s="91">
        <v>1000</v>
      </c>
      <c r="G72" s="114">
        <v>0</v>
      </c>
      <c r="H72" s="210">
        <f t="shared" si="3"/>
        <v>0</v>
      </c>
    </row>
    <row r="73" spans="1:8" s="28" customFormat="1" ht="24" customHeight="1">
      <c r="A73" s="92"/>
      <c r="B73" s="93"/>
      <c r="C73" s="94" t="s">
        <v>212</v>
      </c>
      <c r="D73" s="99" t="s">
        <v>48</v>
      </c>
      <c r="E73" s="91">
        <v>1400</v>
      </c>
      <c r="F73" s="91">
        <v>1400</v>
      </c>
      <c r="G73" s="114">
        <v>1090</v>
      </c>
      <c r="H73" s="210">
        <f t="shared" si="3"/>
        <v>77.85714285714286</v>
      </c>
    </row>
    <row r="74" spans="1:8" s="28" customFormat="1" ht="21" customHeight="1">
      <c r="A74" s="92"/>
      <c r="B74" s="93"/>
      <c r="C74" s="94" t="s">
        <v>214</v>
      </c>
      <c r="D74" s="99" t="s">
        <v>49</v>
      </c>
      <c r="E74" s="91">
        <v>360000</v>
      </c>
      <c r="F74" s="91">
        <v>360000</v>
      </c>
      <c r="G74" s="114">
        <v>153090</v>
      </c>
      <c r="H74" s="210">
        <f t="shared" si="3"/>
        <v>42.525</v>
      </c>
    </row>
    <row r="75" spans="1:8" s="28" customFormat="1" ht="24.75" customHeight="1">
      <c r="A75" s="92"/>
      <c r="B75" s="93"/>
      <c r="C75" s="94" t="s">
        <v>203</v>
      </c>
      <c r="D75" s="99" t="s">
        <v>181</v>
      </c>
      <c r="E75" s="91">
        <v>22200</v>
      </c>
      <c r="F75" s="91">
        <v>22200</v>
      </c>
      <c r="G75" s="114">
        <v>34489</v>
      </c>
      <c r="H75" s="210">
        <f t="shared" si="3"/>
        <v>155.35585585585585</v>
      </c>
    </row>
    <row r="76" spans="1:8" s="28" customFormat="1" ht="45" hidden="1">
      <c r="A76" s="92"/>
      <c r="B76" s="93"/>
      <c r="C76" s="94">
        <v>2440</v>
      </c>
      <c r="D76" s="99" t="s">
        <v>233</v>
      </c>
      <c r="E76" s="91">
        <v>0</v>
      </c>
      <c r="F76" s="136">
        <v>0</v>
      </c>
      <c r="G76" s="114">
        <v>0</v>
      </c>
      <c r="H76" s="210" t="e">
        <f t="shared" si="3"/>
        <v>#DIV/0!</v>
      </c>
    </row>
    <row r="77" spans="1:8" s="28" customFormat="1" ht="47.25" customHeight="1">
      <c r="A77" s="92"/>
      <c r="B77" s="93" t="s">
        <v>50</v>
      </c>
      <c r="C77" s="102"/>
      <c r="D77" s="99" t="s">
        <v>51</v>
      </c>
      <c r="E77" s="91">
        <f>SUM(E78:E82)</f>
        <v>584000</v>
      </c>
      <c r="F77" s="91">
        <f>SUM(F78:F82)</f>
        <v>584000</v>
      </c>
      <c r="G77" s="91">
        <f>SUM(G78:G82)</f>
        <v>325224</v>
      </c>
      <c r="H77" s="210">
        <f t="shared" si="1"/>
        <v>55.68904109589041</v>
      </c>
    </row>
    <row r="78" spans="1:8" s="28" customFormat="1" ht="23.25" customHeight="1">
      <c r="A78" s="92"/>
      <c r="B78" s="93"/>
      <c r="C78" s="94" t="s">
        <v>215</v>
      </c>
      <c r="D78" s="99" t="s">
        <v>52</v>
      </c>
      <c r="E78" s="91">
        <v>220000</v>
      </c>
      <c r="F78" s="91">
        <v>220000</v>
      </c>
      <c r="G78" s="114">
        <v>103308</v>
      </c>
      <c r="H78" s="210">
        <f t="shared" si="1"/>
        <v>46.958181818181814</v>
      </c>
    </row>
    <row r="79" spans="1:8" s="28" customFormat="1" ht="24.75" customHeight="1">
      <c r="A79" s="92"/>
      <c r="B79" s="93"/>
      <c r="C79" s="94" t="s">
        <v>213</v>
      </c>
      <c r="D79" s="99" t="s">
        <v>42</v>
      </c>
      <c r="E79" s="91">
        <v>14000</v>
      </c>
      <c r="F79" s="91">
        <v>14000</v>
      </c>
      <c r="G79" s="114">
        <v>7639</v>
      </c>
      <c r="H79" s="210">
        <f t="shared" si="1"/>
        <v>54.56428571428571</v>
      </c>
    </row>
    <row r="80" spans="1:8" s="28" customFormat="1" ht="24.75" customHeight="1">
      <c r="A80" s="92"/>
      <c r="B80" s="93"/>
      <c r="C80" s="94" t="s">
        <v>219</v>
      </c>
      <c r="D80" s="99" t="s">
        <v>70</v>
      </c>
      <c r="E80" s="91">
        <v>280000</v>
      </c>
      <c r="F80" s="91">
        <v>280000</v>
      </c>
      <c r="G80" s="114">
        <v>209416</v>
      </c>
      <c r="H80" s="210">
        <f t="shared" si="1"/>
        <v>74.79142857142858</v>
      </c>
    </row>
    <row r="81" spans="1:8" s="28" customFormat="1" ht="49.5" customHeight="1">
      <c r="A81" s="92"/>
      <c r="B81" s="93"/>
      <c r="C81" s="94" t="s">
        <v>196</v>
      </c>
      <c r="D81" s="99" t="s">
        <v>7</v>
      </c>
      <c r="E81" s="91">
        <v>70000</v>
      </c>
      <c r="F81" s="91">
        <v>70000</v>
      </c>
      <c r="G81" s="114">
        <v>4883</v>
      </c>
      <c r="H81" s="210">
        <f t="shared" si="1"/>
        <v>6.975714285714285</v>
      </c>
    </row>
    <row r="82" spans="1:8" s="28" customFormat="1" ht="24.75" customHeight="1">
      <c r="A82" s="92"/>
      <c r="B82" s="93"/>
      <c r="C82" s="94" t="s">
        <v>203</v>
      </c>
      <c r="D82" s="99" t="s">
        <v>181</v>
      </c>
      <c r="E82" s="91">
        <v>0</v>
      </c>
      <c r="F82" s="91">
        <v>0</v>
      </c>
      <c r="G82" s="114">
        <v>-22</v>
      </c>
      <c r="H82" s="210" t="s">
        <v>275</v>
      </c>
    </row>
    <row r="83" spans="1:8" s="28" customFormat="1" ht="33.75">
      <c r="A83" s="92"/>
      <c r="B83" s="93" t="s">
        <v>53</v>
      </c>
      <c r="C83" s="102"/>
      <c r="D83" s="99" t="s">
        <v>54</v>
      </c>
      <c r="E83" s="91">
        <f>SUM(E84:E85)</f>
        <v>6066322</v>
      </c>
      <c r="F83" s="136">
        <f>SUM(F84:F85)</f>
        <v>6066322</v>
      </c>
      <c r="G83" s="136">
        <f>SUM(G84:G85)</f>
        <v>2738700</v>
      </c>
      <c r="H83" s="210">
        <f t="shared" si="1"/>
        <v>45.145971479918146</v>
      </c>
    </row>
    <row r="84" spans="1:8" s="28" customFormat="1" ht="24.75" customHeight="1">
      <c r="A84" s="92"/>
      <c r="B84" s="93"/>
      <c r="C84" s="94" t="s">
        <v>216</v>
      </c>
      <c r="D84" s="99" t="s">
        <v>55</v>
      </c>
      <c r="E84" s="91">
        <v>5666322</v>
      </c>
      <c r="F84" s="91">
        <v>5666322</v>
      </c>
      <c r="G84" s="114">
        <v>2424622</v>
      </c>
      <c r="H84" s="210">
        <f t="shared" si="1"/>
        <v>42.79004970067003</v>
      </c>
    </row>
    <row r="85" spans="1:8" s="28" customFormat="1" ht="24.75" customHeight="1">
      <c r="A85" s="92"/>
      <c r="B85" s="93"/>
      <c r="C85" s="94" t="s">
        <v>217</v>
      </c>
      <c r="D85" s="99" t="s">
        <v>56</v>
      </c>
      <c r="E85" s="91">
        <v>400000</v>
      </c>
      <c r="F85" s="91">
        <v>400000</v>
      </c>
      <c r="G85" s="114">
        <v>314078</v>
      </c>
      <c r="H85" s="210">
        <f t="shared" si="1"/>
        <v>78.5195</v>
      </c>
    </row>
    <row r="86" spans="1:8" s="54" customFormat="1" ht="24" customHeight="1">
      <c r="A86" s="40" t="s">
        <v>57</v>
      </c>
      <c r="B86" s="5"/>
      <c r="C86" s="23"/>
      <c r="D86" s="41" t="s">
        <v>58</v>
      </c>
      <c r="E86" s="79">
        <f>SUM(E87,E91,E93,E89,E95)</f>
        <v>12772951</v>
      </c>
      <c r="F86" s="79">
        <f>SUM(F87,F91,F93,F89,F95)</f>
        <v>12772951</v>
      </c>
      <c r="G86" s="79">
        <f>SUM(G87,G91,G93,G89,G95)</f>
        <v>7547175</v>
      </c>
      <c r="H86" s="209">
        <f t="shared" si="1"/>
        <v>59.08716787530148</v>
      </c>
    </row>
    <row r="87" spans="1:8" s="28" customFormat="1" ht="33.75">
      <c r="A87" s="92"/>
      <c r="B87" s="93" t="s">
        <v>59</v>
      </c>
      <c r="C87" s="102"/>
      <c r="D87" s="99" t="s">
        <v>60</v>
      </c>
      <c r="E87" s="91">
        <f>SUM(E88)</f>
        <v>10046491</v>
      </c>
      <c r="F87" s="136">
        <f>SUM(F88)</f>
        <v>10046491</v>
      </c>
      <c r="G87" s="136">
        <f>SUM(G88)</f>
        <v>6182456</v>
      </c>
      <c r="H87" s="210">
        <f t="shared" si="1"/>
        <v>61.53846153846154</v>
      </c>
    </row>
    <row r="88" spans="1:8" s="28" customFormat="1" ht="24.75" customHeight="1">
      <c r="A88" s="92"/>
      <c r="B88" s="93"/>
      <c r="C88" s="94">
        <v>2920</v>
      </c>
      <c r="D88" s="99" t="s">
        <v>61</v>
      </c>
      <c r="E88" s="91">
        <v>10046491</v>
      </c>
      <c r="F88" s="136">
        <v>10046491</v>
      </c>
      <c r="G88" s="114">
        <v>6182456</v>
      </c>
      <c r="H88" s="210">
        <f t="shared" si="1"/>
        <v>61.53846153846154</v>
      </c>
    </row>
    <row r="89" spans="1:8" s="28" customFormat="1" ht="24.75" customHeight="1">
      <c r="A89" s="92"/>
      <c r="B89" s="93" t="s">
        <v>236</v>
      </c>
      <c r="C89" s="102"/>
      <c r="D89" s="99" t="s">
        <v>235</v>
      </c>
      <c r="E89" s="91">
        <f>SUM(E90)</f>
        <v>2718460</v>
      </c>
      <c r="F89" s="136">
        <f>SUM(F90)</f>
        <v>2718460</v>
      </c>
      <c r="G89" s="136">
        <f>SUM(G90)</f>
        <v>1359228</v>
      </c>
      <c r="H89" s="210">
        <f t="shared" si="1"/>
        <v>49.999926428934025</v>
      </c>
    </row>
    <row r="90" spans="1:8" s="28" customFormat="1" ht="24.75" customHeight="1">
      <c r="A90" s="92"/>
      <c r="B90" s="93"/>
      <c r="C90" s="94">
        <v>2920</v>
      </c>
      <c r="D90" s="99" t="s">
        <v>61</v>
      </c>
      <c r="E90" s="91">
        <v>2718460</v>
      </c>
      <c r="F90" s="136">
        <v>2718460</v>
      </c>
      <c r="G90" s="114">
        <v>1359228</v>
      </c>
      <c r="H90" s="210">
        <f t="shared" si="1"/>
        <v>49.999926428934025</v>
      </c>
    </row>
    <row r="91" spans="1:8" s="28" customFormat="1" ht="24.75" customHeight="1" hidden="1">
      <c r="A91" s="92"/>
      <c r="B91" s="93" t="s">
        <v>62</v>
      </c>
      <c r="C91" s="102"/>
      <c r="D91" s="99" t="s">
        <v>63</v>
      </c>
      <c r="E91" s="91">
        <f>SUM(E92)</f>
        <v>0</v>
      </c>
      <c r="F91" s="136">
        <f>SUM(F92)</f>
        <v>0</v>
      </c>
      <c r="G91" s="136">
        <f>SUM(G92)</f>
        <v>0</v>
      </c>
      <c r="H91" s="210" t="e">
        <f t="shared" si="1"/>
        <v>#DIV/0!</v>
      </c>
    </row>
    <row r="92" spans="1:8" s="28" customFormat="1" ht="24.75" customHeight="1" hidden="1">
      <c r="A92" s="92"/>
      <c r="B92" s="93"/>
      <c r="C92" s="94">
        <v>2920</v>
      </c>
      <c r="D92" s="99" t="s">
        <v>61</v>
      </c>
      <c r="E92" s="91">
        <v>0</v>
      </c>
      <c r="F92" s="136">
        <v>0</v>
      </c>
      <c r="G92" s="114">
        <v>0</v>
      </c>
      <c r="H92" s="210" t="e">
        <f t="shared" si="1"/>
        <v>#DIV/0!</v>
      </c>
    </row>
    <row r="93" spans="1:8" s="28" customFormat="1" ht="21" customHeight="1">
      <c r="A93" s="92"/>
      <c r="B93" s="93">
        <v>75814</v>
      </c>
      <c r="C93" s="102"/>
      <c r="D93" s="99" t="s">
        <v>64</v>
      </c>
      <c r="E93" s="91">
        <f>SUM(E94)</f>
        <v>8000</v>
      </c>
      <c r="F93" s="136">
        <f>SUM(F94)</f>
        <v>8000</v>
      </c>
      <c r="G93" s="136">
        <f>SUM(G94)</f>
        <v>3787</v>
      </c>
      <c r="H93" s="210">
        <f t="shared" si="1"/>
        <v>47.3375</v>
      </c>
    </row>
    <row r="94" spans="1:8" s="28" customFormat="1" ht="19.5" customHeight="1">
      <c r="A94" s="92"/>
      <c r="B94" s="93"/>
      <c r="C94" s="94" t="s">
        <v>199</v>
      </c>
      <c r="D94" s="99" t="s">
        <v>15</v>
      </c>
      <c r="E94" s="91">
        <v>8000</v>
      </c>
      <c r="F94" s="136">
        <v>8000</v>
      </c>
      <c r="G94" s="114">
        <v>3787</v>
      </c>
      <c r="H94" s="210">
        <f t="shared" si="1"/>
        <v>47.3375</v>
      </c>
    </row>
    <row r="95" spans="1:8" s="28" customFormat="1" ht="19.5" customHeight="1">
      <c r="A95" s="92"/>
      <c r="B95" s="93">
        <v>75815</v>
      </c>
      <c r="C95" s="94"/>
      <c r="D95" s="99" t="s">
        <v>257</v>
      </c>
      <c r="E95" s="91">
        <f>SUM(E96)</f>
        <v>0</v>
      </c>
      <c r="F95" s="91">
        <f>SUM(F96)</f>
        <v>0</v>
      </c>
      <c r="G95" s="91">
        <f>SUM(G96)</f>
        <v>1704</v>
      </c>
      <c r="H95" s="210">
        <v>0</v>
      </c>
    </row>
    <row r="96" spans="1:8" s="28" customFormat="1" ht="19.5" customHeight="1">
      <c r="A96" s="92"/>
      <c r="B96" s="93"/>
      <c r="C96" s="94">
        <v>2980</v>
      </c>
      <c r="D96" s="99" t="s">
        <v>257</v>
      </c>
      <c r="E96" s="91">
        <v>0</v>
      </c>
      <c r="F96" s="136">
        <v>0</v>
      </c>
      <c r="G96" s="136">
        <v>1704</v>
      </c>
      <c r="H96" s="210">
        <v>0</v>
      </c>
    </row>
    <row r="97" spans="1:8" s="54" customFormat="1" ht="21.75" customHeight="1">
      <c r="A97" s="40">
        <v>801</v>
      </c>
      <c r="B97" s="43"/>
      <c r="C97" s="44"/>
      <c r="D97" s="41" t="s">
        <v>134</v>
      </c>
      <c r="E97" s="79">
        <f>SUM(E98,E103,E107)</f>
        <v>83000</v>
      </c>
      <c r="F97" s="79">
        <f>SUM(F98,F103,F107)</f>
        <v>89344</v>
      </c>
      <c r="G97" s="79">
        <f>SUM(G98,G103,G107)</f>
        <v>33935</v>
      </c>
      <c r="H97" s="209">
        <f t="shared" si="1"/>
        <v>37.98240508595988</v>
      </c>
    </row>
    <row r="98" spans="1:8" s="28" customFormat="1" ht="19.5" customHeight="1">
      <c r="A98" s="92"/>
      <c r="B98" s="93">
        <v>80101</v>
      </c>
      <c r="C98" s="94"/>
      <c r="D98" s="99" t="s">
        <v>65</v>
      </c>
      <c r="E98" s="91">
        <f>SUM(E99:E102)</f>
        <v>62000</v>
      </c>
      <c r="F98" s="91">
        <f>SUM(F99:F102)</f>
        <v>67744</v>
      </c>
      <c r="G98" s="91">
        <f>SUM(G99:G102)</f>
        <v>30219</v>
      </c>
      <c r="H98" s="210">
        <f t="shared" si="1"/>
        <v>44.60764052905054</v>
      </c>
    </row>
    <row r="99" spans="1:8" s="28" customFormat="1" ht="90">
      <c r="A99" s="92"/>
      <c r="B99" s="93"/>
      <c r="C99" s="94" t="s">
        <v>198</v>
      </c>
      <c r="D99" s="99" t="s">
        <v>461</v>
      </c>
      <c r="E99" s="91">
        <v>25000</v>
      </c>
      <c r="F99" s="136">
        <v>25000</v>
      </c>
      <c r="G99" s="114">
        <v>15838</v>
      </c>
      <c r="H99" s="210">
        <f>SUM(G99/F99)*100</f>
        <v>63.352</v>
      </c>
    </row>
    <row r="100" spans="1:8" s="28" customFormat="1" ht="19.5" customHeight="1">
      <c r="A100" s="92"/>
      <c r="B100" s="93"/>
      <c r="C100" s="94" t="s">
        <v>243</v>
      </c>
      <c r="D100" s="99" t="s">
        <v>244</v>
      </c>
      <c r="E100" s="91">
        <v>37000</v>
      </c>
      <c r="F100" s="136">
        <v>37000</v>
      </c>
      <c r="G100" s="114">
        <v>0</v>
      </c>
      <c r="H100" s="210">
        <f>SUM(G100/F100)*100</f>
        <v>0</v>
      </c>
    </row>
    <row r="101" spans="1:8" s="28" customFormat="1" ht="19.5" customHeight="1">
      <c r="A101" s="92"/>
      <c r="B101" s="93"/>
      <c r="C101" s="94" t="s">
        <v>200</v>
      </c>
      <c r="D101" s="99" t="s">
        <v>16</v>
      </c>
      <c r="E101" s="91">
        <v>0</v>
      </c>
      <c r="F101" s="136">
        <v>0</v>
      </c>
      <c r="G101" s="114">
        <v>8637</v>
      </c>
      <c r="H101" s="210" t="s">
        <v>275</v>
      </c>
    </row>
    <row r="102" spans="1:8" s="28" customFormat="1" ht="45">
      <c r="A102" s="92"/>
      <c r="B102" s="93"/>
      <c r="C102" s="94">
        <v>2030</v>
      </c>
      <c r="D102" s="99" t="s">
        <v>250</v>
      </c>
      <c r="E102" s="91">
        <v>0</v>
      </c>
      <c r="F102" s="136">
        <v>5744</v>
      </c>
      <c r="G102" s="114">
        <v>5744</v>
      </c>
      <c r="H102" s="210">
        <f t="shared" si="1"/>
        <v>100</v>
      </c>
    </row>
    <row r="103" spans="1:8" s="28" customFormat="1" ht="19.5" customHeight="1">
      <c r="A103" s="92"/>
      <c r="B103" s="93">
        <v>80110</v>
      </c>
      <c r="C103" s="94"/>
      <c r="D103" s="99" t="s">
        <v>66</v>
      </c>
      <c r="E103" s="91">
        <f>SUM(E104:E106)</f>
        <v>21000</v>
      </c>
      <c r="F103" s="91">
        <f>SUM(F104:F106)</f>
        <v>21300</v>
      </c>
      <c r="G103" s="91">
        <f>SUM(G104:G106)</f>
        <v>3416</v>
      </c>
      <c r="H103" s="210">
        <f aca="true" t="shared" si="4" ref="H103:H157">SUM(G103/F103)*100</f>
        <v>16.03755868544601</v>
      </c>
    </row>
    <row r="104" spans="1:8" s="28" customFormat="1" ht="93" customHeight="1">
      <c r="A104" s="92"/>
      <c r="B104" s="93"/>
      <c r="C104" s="94" t="s">
        <v>198</v>
      </c>
      <c r="D104" s="99" t="s">
        <v>461</v>
      </c>
      <c r="E104" s="91">
        <v>13000</v>
      </c>
      <c r="F104" s="136">
        <v>13000</v>
      </c>
      <c r="G104" s="136">
        <v>2576</v>
      </c>
      <c r="H104" s="210">
        <f t="shared" si="1"/>
        <v>19.815384615384616</v>
      </c>
    </row>
    <row r="105" spans="1:8" s="28" customFormat="1" ht="19.5" customHeight="1">
      <c r="A105" s="92"/>
      <c r="B105" s="93"/>
      <c r="C105" s="94" t="s">
        <v>243</v>
      </c>
      <c r="D105" s="99" t="s">
        <v>244</v>
      </c>
      <c r="E105" s="91">
        <v>8000</v>
      </c>
      <c r="F105" s="136">
        <v>8000</v>
      </c>
      <c r="G105" s="136">
        <v>540</v>
      </c>
      <c r="H105" s="210">
        <f>SUM(G105/F105)*100</f>
        <v>6.75</v>
      </c>
    </row>
    <row r="106" spans="1:8" s="28" customFormat="1" ht="56.25" customHeight="1">
      <c r="A106" s="92"/>
      <c r="B106" s="93"/>
      <c r="C106" s="94">
        <v>2320</v>
      </c>
      <c r="D106" s="99" t="s">
        <v>67</v>
      </c>
      <c r="E106" s="91">
        <v>0</v>
      </c>
      <c r="F106" s="136">
        <v>300</v>
      </c>
      <c r="G106" s="114">
        <v>300</v>
      </c>
      <c r="H106" s="210">
        <f>SUM(G106/F106)*100</f>
        <v>100</v>
      </c>
    </row>
    <row r="107" spans="1:8" s="28" customFormat="1" ht="19.5" customHeight="1">
      <c r="A107" s="92"/>
      <c r="B107" s="93">
        <v>80195</v>
      </c>
      <c r="C107" s="94"/>
      <c r="D107" s="99" t="s">
        <v>6</v>
      </c>
      <c r="E107" s="91">
        <f>SUM(E108)</f>
        <v>0</v>
      </c>
      <c r="F107" s="91">
        <f>SUM(F108)</f>
        <v>300</v>
      </c>
      <c r="G107" s="91">
        <f>SUM(G108)</f>
        <v>300</v>
      </c>
      <c r="H107" s="210">
        <f>SUM(G107/F107)*100</f>
        <v>100</v>
      </c>
    </row>
    <row r="108" spans="1:8" s="28" customFormat="1" ht="48" customHeight="1">
      <c r="A108" s="92"/>
      <c r="B108" s="93"/>
      <c r="C108" s="94">
        <v>2030</v>
      </c>
      <c r="D108" s="99" t="s">
        <v>250</v>
      </c>
      <c r="E108" s="91">
        <v>0</v>
      </c>
      <c r="F108" s="136">
        <v>300</v>
      </c>
      <c r="G108" s="136">
        <v>300</v>
      </c>
      <c r="H108" s="210">
        <f>SUM(G108/F108)*100</f>
        <v>100</v>
      </c>
    </row>
    <row r="109" spans="1:8" s="54" customFormat="1" ht="21" customHeight="1">
      <c r="A109" s="40" t="s">
        <v>190</v>
      </c>
      <c r="B109" s="5"/>
      <c r="C109" s="23"/>
      <c r="D109" s="41" t="s">
        <v>246</v>
      </c>
      <c r="E109" s="79">
        <f>SUM(E110,E112,E115,E117,E120,E122,E126)</f>
        <v>6985400</v>
      </c>
      <c r="F109" s="124">
        <f>SUM(F110,F112,F115,F117,F120,F122,F126,)</f>
        <v>7268146</v>
      </c>
      <c r="G109" s="124">
        <f>SUM(G110,G112,G115,G117,G120,G122,G126,)</f>
        <v>3738863</v>
      </c>
      <c r="H109" s="209">
        <f t="shared" si="4"/>
        <v>51.44177070741287</v>
      </c>
    </row>
    <row r="110" spans="1:8" s="28" customFormat="1" ht="19.5" customHeight="1">
      <c r="A110" s="92"/>
      <c r="B110" s="67">
        <v>85202</v>
      </c>
      <c r="C110" s="102"/>
      <c r="D110" s="99" t="s">
        <v>71</v>
      </c>
      <c r="E110" s="91">
        <f>SUM(E111)</f>
        <v>0</v>
      </c>
      <c r="F110" s="136">
        <f>SUM(F111)</f>
        <v>0</v>
      </c>
      <c r="G110" s="136">
        <f>SUM(G111)</f>
        <v>864</v>
      </c>
      <c r="H110" s="210" t="s">
        <v>275</v>
      </c>
    </row>
    <row r="111" spans="1:8" s="28" customFormat="1" ht="93" customHeight="1">
      <c r="A111" s="92"/>
      <c r="B111" s="67"/>
      <c r="C111" s="101" t="s">
        <v>198</v>
      </c>
      <c r="D111" s="99" t="s">
        <v>72</v>
      </c>
      <c r="E111" s="91">
        <v>0</v>
      </c>
      <c r="F111" s="136">
        <v>0</v>
      </c>
      <c r="G111" s="114">
        <v>864</v>
      </c>
      <c r="H111" s="210" t="s">
        <v>275</v>
      </c>
    </row>
    <row r="112" spans="1:8" s="28" customFormat="1" ht="45">
      <c r="A112" s="92"/>
      <c r="B112" s="67">
        <v>85212</v>
      </c>
      <c r="C112" s="101"/>
      <c r="D112" s="99" t="s">
        <v>319</v>
      </c>
      <c r="E112" s="91">
        <f>SUM(E113:E114)</f>
        <v>5565000</v>
      </c>
      <c r="F112" s="91">
        <f>SUM(F113:F114)</f>
        <v>5565000</v>
      </c>
      <c r="G112" s="91">
        <f>SUM(G113:G114)</f>
        <v>2857200</v>
      </c>
      <c r="H112" s="210">
        <f t="shared" si="4"/>
        <v>51.342318059299195</v>
      </c>
    </row>
    <row r="113" spans="1:8" s="28" customFormat="1" ht="72" customHeight="1">
      <c r="A113" s="92"/>
      <c r="B113" s="67"/>
      <c r="C113" s="101">
        <v>2010</v>
      </c>
      <c r="D113" s="99" t="s">
        <v>22</v>
      </c>
      <c r="E113" s="91">
        <v>5565000</v>
      </c>
      <c r="F113" s="136">
        <v>5565000</v>
      </c>
      <c r="G113" s="114">
        <v>2857200</v>
      </c>
      <c r="H113" s="210">
        <f t="shared" si="4"/>
        <v>51.342318059299195</v>
      </c>
    </row>
    <row r="114" spans="1:8" s="28" customFormat="1" ht="67.5" hidden="1">
      <c r="A114" s="92"/>
      <c r="B114" s="67"/>
      <c r="C114" s="101">
        <v>6310</v>
      </c>
      <c r="D114" s="99" t="s">
        <v>240</v>
      </c>
      <c r="E114" s="91">
        <v>0</v>
      </c>
      <c r="F114" s="136">
        <v>0</v>
      </c>
      <c r="G114" s="114">
        <v>0</v>
      </c>
      <c r="H114" s="210" t="e">
        <f t="shared" si="4"/>
        <v>#DIV/0!</v>
      </c>
    </row>
    <row r="115" spans="1:8" s="28" customFormat="1" ht="67.5">
      <c r="A115" s="92"/>
      <c r="B115" s="67">
        <v>85213</v>
      </c>
      <c r="C115" s="102"/>
      <c r="D115" s="99" t="s">
        <v>237</v>
      </c>
      <c r="E115" s="91">
        <f>SUM(E116)</f>
        <v>160900</v>
      </c>
      <c r="F115" s="136">
        <f>SUM(F116)</f>
        <v>160900</v>
      </c>
      <c r="G115" s="136">
        <f>SUM(G116)</f>
        <v>80448</v>
      </c>
      <c r="H115" s="210">
        <f t="shared" si="4"/>
        <v>49.998756991920445</v>
      </c>
    </row>
    <row r="116" spans="1:8" s="28" customFormat="1" ht="67.5">
      <c r="A116" s="92"/>
      <c r="B116" s="67"/>
      <c r="C116" s="102">
        <v>2010</v>
      </c>
      <c r="D116" s="99" t="s">
        <v>22</v>
      </c>
      <c r="E116" s="91">
        <v>160900</v>
      </c>
      <c r="F116" s="136">
        <v>160900</v>
      </c>
      <c r="G116" s="114">
        <v>80448</v>
      </c>
      <c r="H116" s="210">
        <f t="shared" si="4"/>
        <v>49.998756991920445</v>
      </c>
    </row>
    <row r="117" spans="1:8" s="28" customFormat="1" ht="33.75">
      <c r="A117" s="92"/>
      <c r="B117" s="93" t="s">
        <v>191</v>
      </c>
      <c r="C117" s="102"/>
      <c r="D117" s="99" t="s">
        <v>73</v>
      </c>
      <c r="E117" s="91">
        <f>SUM(E118:E119)</f>
        <v>851300</v>
      </c>
      <c r="F117" s="91">
        <f>SUM(F118:F119)</f>
        <v>992500</v>
      </c>
      <c r="G117" s="91">
        <f>SUM(G118:G119)</f>
        <v>496250</v>
      </c>
      <c r="H117" s="210">
        <f t="shared" si="4"/>
        <v>50</v>
      </c>
    </row>
    <row r="118" spans="1:8" s="28" customFormat="1" ht="70.5" customHeight="1">
      <c r="A118" s="92"/>
      <c r="B118" s="93"/>
      <c r="C118" s="94">
        <v>2010</v>
      </c>
      <c r="D118" s="99" t="s">
        <v>22</v>
      </c>
      <c r="E118" s="91">
        <v>531100</v>
      </c>
      <c r="F118" s="136">
        <v>531100</v>
      </c>
      <c r="G118" s="114">
        <v>265550</v>
      </c>
      <c r="H118" s="210">
        <f t="shared" si="4"/>
        <v>50</v>
      </c>
    </row>
    <row r="119" spans="1:8" s="28" customFormat="1" ht="47.25" customHeight="1">
      <c r="A119" s="92"/>
      <c r="B119" s="93"/>
      <c r="C119" s="94">
        <v>2030</v>
      </c>
      <c r="D119" s="99" t="s">
        <v>250</v>
      </c>
      <c r="E119" s="91">
        <v>320200</v>
      </c>
      <c r="F119" s="136">
        <v>461400</v>
      </c>
      <c r="G119" s="136">
        <v>230700</v>
      </c>
      <c r="H119" s="210">
        <f t="shared" si="4"/>
        <v>50</v>
      </c>
    </row>
    <row r="120" spans="1:8" s="28" customFormat="1" ht="22.5" hidden="1">
      <c r="A120" s="92"/>
      <c r="B120" s="104">
        <v>85216</v>
      </c>
      <c r="C120" s="102"/>
      <c r="D120" s="99" t="s">
        <v>75</v>
      </c>
      <c r="E120" s="91">
        <f>SUM(E121)</f>
        <v>0</v>
      </c>
      <c r="F120" s="136">
        <f>SUM(F121)</f>
        <v>0</v>
      </c>
      <c r="G120" s="136">
        <f>SUM(G121)</f>
        <v>0</v>
      </c>
      <c r="H120" s="210" t="e">
        <f t="shared" si="4"/>
        <v>#DIV/0!</v>
      </c>
    </row>
    <row r="121" spans="1:8" s="28" customFormat="1" ht="70.5" customHeight="1" hidden="1">
      <c r="A121" s="92"/>
      <c r="B121" s="104"/>
      <c r="C121" s="94">
        <v>2010</v>
      </c>
      <c r="D121" s="99" t="s">
        <v>22</v>
      </c>
      <c r="E121" s="91">
        <v>0</v>
      </c>
      <c r="F121" s="136">
        <v>0</v>
      </c>
      <c r="G121" s="114">
        <v>0</v>
      </c>
      <c r="H121" s="210" t="e">
        <f t="shared" si="4"/>
        <v>#DIV/0!</v>
      </c>
    </row>
    <row r="122" spans="1:8" s="28" customFormat="1" ht="21" customHeight="1">
      <c r="A122" s="92"/>
      <c r="B122" s="93" t="s">
        <v>192</v>
      </c>
      <c r="C122" s="102"/>
      <c r="D122" s="99" t="s">
        <v>76</v>
      </c>
      <c r="E122" s="91">
        <f>SUM(E123:E125)</f>
        <v>408200</v>
      </c>
      <c r="F122" s="136">
        <f>SUM(F123:F125)</f>
        <v>408200</v>
      </c>
      <c r="G122" s="136">
        <f>SUM(G123:G125)</f>
        <v>197942</v>
      </c>
      <c r="H122" s="210">
        <f t="shared" si="4"/>
        <v>48.49142577168055</v>
      </c>
    </row>
    <row r="123" spans="1:8" s="28" customFormat="1" ht="90" hidden="1">
      <c r="A123" s="92"/>
      <c r="B123" s="93"/>
      <c r="C123" s="101" t="s">
        <v>198</v>
      </c>
      <c r="D123" s="99" t="s">
        <v>72</v>
      </c>
      <c r="E123" s="91">
        <v>0</v>
      </c>
      <c r="F123" s="136">
        <v>0</v>
      </c>
      <c r="G123" s="114">
        <v>0</v>
      </c>
      <c r="H123" s="210">
        <v>0</v>
      </c>
    </row>
    <row r="124" spans="1:8" s="28" customFormat="1" ht="19.5" customHeight="1">
      <c r="A124" s="92"/>
      <c r="B124" s="93"/>
      <c r="C124" s="101" t="s">
        <v>243</v>
      </c>
      <c r="D124" s="99" t="s">
        <v>244</v>
      </c>
      <c r="E124" s="91">
        <v>96000</v>
      </c>
      <c r="F124" s="136">
        <v>96000</v>
      </c>
      <c r="G124" s="114">
        <v>30056</v>
      </c>
      <c r="H124" s="210">
        <f t="shared" si="4"/>
        <v>31.308333333333334</v>
      </c>
    </row>
    <row r="125" spans="1:8" s="28" customFormat="1" ht="47.25" customHeight="1">
      <c r="A125" s="92"/>
      <c r="B125" s="93"/>
      <c r="C125" s="94">
        <v>2030</v>
      </c>
      <c r="D125" s="99" t="s">
        <v>272</v>
      </c>
      <c r="E125" s="91">
        <v>312200</v>
      </c>
      <c r="F125" s="136">
        <v>312200</v>
      </c>
      <c r="G125" s="114">
        <v>167886</v>
      </c>
      <c r="H125" s="210">
        <f t="shared" si="4"/>
        <v>53.775144138372845</v>
      </c>
    </row>
    <row r="126" spans="1:8" s="28" customFormat="1" ht="24.75" customHeight="1">
      <c r="A126" s="92"/>
      <c r="B126" s="93">
        <v>85295</v>
      </c>
      <c r="C126" s="94"/>
      <c r="D126" s="99" t="s">
        <v>6</v>
      </c>
      <c r="E126" s="91">
        <f>SUM(E127)</f>
        <v>0</v>
      </c>
      <c r="F126" s="91">
        <f>SUM(F127)</f>
        <v>141546</v>
      </c>
      <c r="G126" s="91">
        <f>SUM(G127)</f>
        <v>106159</v>
      </c>
      <c r="H126" s="210">
        <f t="shared" si="4"/>
        <v>74.99964675794442</v>
      </c>
    </row>
    <row r="127" spans="1:8" s="28" customFormat="1" ht="47.25" customHeight="1">
      <c r="A127" s="92"/>
      <c r="B127" s="93"/>
      <c r="C127" s="94">
        <v>2030</v>
      </c>
      <c r="D127" s="99" t="s">
        <v>250</v>
      </c>
      <c r="E127" s="91">
        <v>0</v>
      </c>
      <c r="F127" s="136">
        <v>141546</v>
      </c>
      <c r="G127" s="114">
        <v>106159</v>
      </c>
      <c r="H127" s="210">
        <f t="shared" si="4"/>
        <v>74.99964675794442</v>
      </c>
    </row>
    <row r="128" spans="1:8" s="54" customFormat="1" ht="24.75" customHeight="1">
      <c r="A128" s="40">
        <v>854</v>
      </c>
      <c r="B128" s="43"/>
      <c r="C128" s="44"/>
      <c r="D128" s="41" t="s">
        <v>77</v>
      </c>
      <c r="E128" s="79">
        <f>SUM(E129,E133)</f>
        <v>97000</v>
      </c>
      <c r="F128" s="79">
        <f>SUM(F129,F133)</f>
        <v>249466</v>
      </c>
      <c r="G128" s="79">
        <f>SUM(G129,G133)</f>
        <v>161590</v>
      </c>
      <c r="H128" s="209">
        <f>SUM(G128/F128)*100</f>
        <v>64.77435802874942</v>
      </c>
    </row>
    <row r="129" spans="1:8" s="28" customFormat="1" ht="23.25" customHeight="1">
      <c r="A129" s="92"/>
      <c r="B129" s="93">
        <v>85401</v>
      </c>
      <c r="C129" s="94"/>
      <c r="D129" s="99" t="s">
        <v>78</v>
      </c>
      <c r="E129" s="91">
        <f>SUM(E130:E132)</f>
        <v>97000</v>
      </c>
      <c r="F129" s="91">
        <f>SUM(F130:F132)</f>
        <v>97000</v>
      </c>
      <c r="G129" s="91">
        <f>SUM(G130:G132)</f>
        <v>70113</v>
      </c>
      <c r="H129" s="210">
        <f>SUM(G129/F129)*100</f>
        <v>72.28144329896907</v>
      </c>
    </row>
    <row r="130" spans="1:8" s="28" customFormat="1" ht="19.5" customHeight="1">
      <c r="A130" s="92"/>
      <c r="B130" s="93"/>
      <c r="C130" s="94" t="s">
        <v>243</v>
      </c>
      <c r="D130" s="99" t="s">
        <v>244</v>
      </c>
      <c r="E130" s="91">
        <v>97000</v>
      </c>
      <c r="F130" s="136">
        <v>97000</v>
      </c>
      <c r="G130" s="114">
        <v>41750</v>
      </c>
      <c r="H130" s="210">
        <f>SUM(G130/F130)*100</f>
        <v>43.04123711340206</v>
      </c>
    </row>
    <row r="131" spans="1:8" s="28" customFormat="1" ht="21.75" customHeight="1">
      <c r="A131" s="92"/>
      <c r="B131" s="93"/>
      <c r="C131" s="94">
        <v>2390</v>
      </c>
      <c r="D131" s="99" t="s">
        <v>277</v>
      </c>
      <c r="E131" s="91">
        <v>0</v>
      </c>
      <c r="F131" s="136">
        <v>0</v>
      </c>
      <c r="G131" s="114">
        <v>28363</v>
      </c>
      <c r="H131" s="210" t="s">
        <v>275</v>
      </c>
    </row>
    <row r="132" spans="1:8" s="28" customFormat="1" ht="19.5" customHeight="1" hidden="1">
      <c r="A132" s="92"/>
      <c r="B132" s="93"/>
      <c r="C132" s="94" t="s">
        <v>243</v>
      </c>
      <c r="D132" s="99" t="s">
        <v>244</v>
      </c>
      <c r="E132" s="91"/>
      <c r="F132" s="136"/>
      <c r="G132" s="114"/>
      <c r="H132" s="210" t="e">
        <f>SUM(G132/F132)*100</f>
        <v>#DIV/0!</v>
      </c>
    </row>
    <row r="133" spans="1:8" s="28" customFormat="1" ht="24.75" customHeight="1">
      <c r="A133" s="92"/>
      <c r="B133" s="93">
        <v>85415</v>
      </c>
      <c r="C133" s="94"/>
      <c r="D133" s="99" t="s">
        <v>195</v>
      </c>
      <c r="E133" s="91">
        <f>SUM(E134)</f>
        <v>0</v>
      </c>
      <c r="F133" s="136">
        <f>SUM(F134)</f>
        <v>152466</v>
      </c>
      <c r="G133" s="136">
        <f>SUM(G134)</f>
        <v>91477</v>
      </c>
      <c r="H133" s="210">
        <f>SUM(G133/F133)*100</f>
        <v>59.998294701769574</v>
      </c>
    </row>
    <row r="134" spans="1:8" s="28" customFormat="1" ht="48" customHeight="1">
      <c r="A134" s="92"/>
      <c r="B134" s="93"/>
      <c r="C134" s="94">
        <v>2030</v>
      </c>
      <c r="D134" s="99" t="s">
        <v>250</v>
      </c>
      <c r="E134" s="91">
        <v>0</v>
      </c>
      <c r="F134" s="136">
        <v>152466</v>
      </c>
      <c r="G134" s="114">
        <v>91477</v>
      </c>
      <c r="H134" s="210">
        <f>SUM(G134/F134)*100</f>
        <v>59.998294701769574</v>
      </c>
    </row>
    <row r="135" spans="1:8" s="54" customFormat="1" ht="24.75" customHeight="1">
      <c r="A135" s="40">
        <v>900</v>
      </c>
      <c r="B135" s="43"/>
      <c r="C135" s="44"/>
      <c r="D135" s="41" t="s">
        <v>79</v>
      </c>
      <c r="E135" s="79">
        <f>SUM(E136,E142,E140)</f>
        <v>14095658</v>
      </c>
      <c r="F135" s="124">
        <f>SUM(F136,F140,F142,)</f>
        <v>10581108</v>
      </c>
      <c r="G135" s="124">
        <f>SUM(G136,G140,G142,)</f>
        <v>767092</v>
      </c>
      <c r="H135" s="209">
        <f t="shared" si="4"/>
        <v>7.2496377506023</v>
      </c>
    </row>
    <row r="136" spans="1:8" s="28" customFormat="1" ht="24.75" customHeight="1">
      <c r="A136" s="92"/>
      <c r="B136" s="93">
        <v>90001</v>
      </c>
      <c r="C136" s="94"/>
      <c r="D136" s="99" t="s">
        <v>80</v>
      </c>
      <c r="E136" s="91">
        <f>SUM(E137:E139)</f>
        <v>14089658</v>
      </c>
      <c r="F136" s="91">
        <f>SUM(F137:F139)</f>
        <v>10575108</v>
      </c>
      <c r="G136" s="91">
        <f>SUM(G137:G139)</f>
        <v>761092</v>
      </c>
      <c r="H136" s="210">
        <f t="shared" si="4"/>
        <v>7.197013969029914</v>
      </c>
    </row>
    <row r="137" spans="1:8" s="28" customFormat="1" ht="19.5" customHeight="1">
      <c r="A137" s="92"/>
      <c r="B137" s="93"/>
      <c r="C137" s="94" t="s">
        <v>200</v>
      </c>
      <c r="D137" s="99" t="s">
        <v>16</v>
      </c>
      <c r="E137" s="91">
        <v>5000</v>
      </c>
      <c r="F137" s="136">
        <v>5000</v>
      </c>
      <c r="G137" s="114">
        <v>21122</v>
      </c>
      <c r="H137" s="210">
        <f>SUM(G137/F137)*100</f>
        <v>422.44</v>
      </c>
    </row>
    <row r="138" spans="1:8" s="28" customFormat="1" ht="69" customHeight="1">
      <c r="A138" s="92"/>
      <c r="B138" s="93"/>
      <c r="C138" s="94">
        <v>6291</v>
      </c>
      <c r="D138" s="99" t="s">
        <v>273</v>
      </c>
      <c r="E138" s="91">
        <v>0</v>
      </c>
      <c r="F138" s="136">
        <v>739970</v>
      </c>
      <c r="G138" s="114">
        <v>739970</v>
      </c>
      <c r="H138" s="210">
        <f>SUM(G138/F138)*100</f>
        <v>100</v>
      </c>
    </row>
    <row r="139" spans="1:8" s="28" customFormat="1" ht="69" customHeight="1">
      <c r="A139" s="92"/>
      <c r="B139" s="93"/>
      <c r="C139" s="94">
        <v>6298</v>
      </c>
      <c r="D139" s="99" t="s">
        <v>273</v>
      </c>
      <c r="E139" s="91">
        <v>14084658</v>
      </c>
      <c r="F139" s="136">
        <v>9830138</v>
      </c>
      <c r="G139" s="114">
        <v>0</v>
      </c>
      <c r="H139" s="210">
        <f t="shared" si="4"/>
        <v>0</v>
      </c>
    </row>
    <row r="140" spans="1:8" s="28" customFormat="1" ht="19.5" customHeight="1" hidden="1">
      <c r="A140" s="92"/>
      <c r="B140" s="93">
        <v>90015</v>
      </c>
      <c r="C140" s="94"/>
      <c r="D140" s="14" t="s">
        <v>164</v>
      </c>
      <c r="E140" s="91">
        <f>SUM(E141)</f>
        <v>0</v>
      </c>
      <c r="F140" s="136">
        <f>SUM(F141)</f>
        <v>0</v>
      </c>
      <c r="G140" s="136">
        <f>SUM(G141)</f>
        <v>0</v>
      </c>
      <c r="H140" s="210" t="e">
        <f t="shared" si="4"/>
        <v>#DIV/0!</v>
      </c>
    </row>
    <row r="141" spans="1:8" s="28" customFormat="1" ht="70.5" customHeight="1" hidden="1">
      <c r="A141" s="92"/>
      <c r="B141" s="93"/>
      <c r="C141" s="94">
        <v>2010</v>
      </c>
      <c r="D141" s="99" t="s">
        <v>22</v>
      </c>
      <c r="E141" s="91">
        <v>0</v>
      </c>
      <c r="F141" s="136">
        <v>0</v>
      </c>
      <c r="G141" s="114">
        <v>0</v>
      </c>
      <c r="H141" s="210" t="e">
        <f t="shared" si="4"/>
        <v>#DIV/0!</v>
      </c>
    </row>
    <row r="142" spans="1:8" s="28" customFormat="1" ht="19.5" customHeight="1">
      <c r="A142" s="92"/>
      <c r="B142" s="93">
        <v>90095</v>
      </c>
      <c r="C142" s="94"/>
      <c r="D142" s="99" t="s">
        <v>6</v>
      </c>
      <c r="E142" s="91">
        <f>SUM(E143)</f>
        <v>6000</v>
      </c>
      <c r="F142" s="136">
        <f>SUM(F143)</f>
        <v>6000</v>
      </c>
      <c r="G142" s="136">
        <f>SUM(G143)</f>
        <v>6000</v>
      </c>
      <c r="H142" s="210">
        <f t="shared" si="4"/>
        <v>100</v>
      </c>
    </row>
    <row r="143" spans="1:8" s="28" customFormat="1" ht="22.5">
      <c r="A143" s="92"/>
      <c r="B143" s="93"/>
      <c r="C143" s="94" t="s">
        <v>218</v>
      </c>
      <c r="D143" s="99" t="s">
        <v>81</v>
      </c>
      <c r="E143" s="91">
        <v>6000</v>
      </c>
      <c r="F143" s="136">
        <v>6000</v>
      </c>
      <c r="G143" s="114">
        <v>6000</v>
      </c>
      <c r="H143" s="210">
        <f t="shared" si="4"/>
        <v>100</v>
      </c>
    </row>
    <row r="144" spans="1:8" s="54" customFormat="1" ht="24.75" customHeight="1">
      <c r="A144" s="40" t="s">
        <v>82</v>
      </c>
      <c r="B144" s="5"/>
      <c r="C144" s="23"/>
      <c r="D144" s="41" t="s">
        <v>88</v>
      </c>
      <c r="E144" s="79">
        <f>SUM(E145,E148,E150)</f>
        <v>45000</v>
      </c>
      <c r="F144" s="79">
        <f>SUM(F145,F148,F150)</f>
        <v>50500</v>
      </c>
      <c r="G144" s="79">
        <f>SUM(G145,G148,G150)</f>
        <v>24221</v>
      </c>
      <c r="H144" s="209">
        <f t="shared" si="4"/>
        <v>47.96237623762376</v>
      </c>
    </row>
    <row r="145" spans="1:8" s="28" customFormat="1" ht="24.75" customHeight="1">
      <c r="A145" s="92"/>
      <c r="B145" s="67">
        <v>92109</v>
      </c>
      <c r="C145" s="102"/>
      <c r="D145" s="99" t="s">
        <v>185</v>
      </c>
      <c r="E145" s="91">
        <f>SUM(E146:E147)</f>
        <v>0</v>
      </c>
      <c r="F145" s="91">
        <f>SUM(F146:F147)</f>
        <v>3500</v>
      </c>
      <c r="G145" s="91">
        <f>SUM(G146:G147)</f>
        <v>221</v>
      </c>
      <c r="H145" s="210">
        <f t="shared" si="4"/>
        <v>6.314285714285714</v>
      </c>
    </row>
    <row r="146" spans="1:8" s="28" customFormat="1" ht="47.25" customHeight="1">
      <c r="A146" s="92"/>
      <c r="B146" s="67"/>
      <c r="C146" s="101" t="s">
        <v>196</v>
      </c>
      <c r="D146" s="99" t="s">
        <v>278</v>
      </c>
      <c r="E146" s="91">
        <v>0</v>
      </c>
      <c r="F146" s="136">
        <v>0</v>
      </c>
      <c r="G146" s="136">
        <v>221</v>
      </c>
      <c r="H146" s="210" t="s">
        <v>275</v>
      </c>
    </row>
    <row r="147" spans="1:8" s="28" customFormat="1" ht="63" customHeight="1">
      <c r="A147" s="92"/>
      <c r="B147" s="67"/>
      <c r="C147" s="94">
        <v>2320</v>
      </c>
      <c r="D147" s="99" t="s">
        <v>67</v>
      </c>
      <c r="E147" s="91">
        <v>0</v>
      </c>
      <c r="F147" s="136">
        <v>3500</v>
      </c>
      <c r="G147" s="136">
        <v>0</v>
      </c>
      <c r="H147" s="210">
        <f>SUM(G147/F147)*100</f>
        <v>0</v>
      </c>
    </row>
    <row r="148" spans="1:8" s="28" customFormat="1" ht="19.5" customHeight="1">
      <c r="A148" s="92"/>
      <c r="B148" s="93" t="s">
        <v>83</v>
      </c>
      <c r="C148" s="102"/>
      <c r="D148" s="99" t="s">
        <v>84</v>
      </c>
      <c r="E148" s="91">
        <f>SUM(E149)</f>
        <v>45000</v>
      </c>
      <c r="F148" s="136">
        <f>SUM(F149)</f>
        <v>45000</v>
      </c>
      <c r="G148" s="136">
        <f>SUM(G149)</f>
        <v>22500</v>
      </c>
      <c r="H148" s="210">
        <f t="shared" si="4"/>
        <v>50</v>
      </c>
    </row>
    <row r="149" spans="1:8" s="28" customFormat="1" ht="60" customHeight="1">
      <c r="A149" s="93"/>
      <c r="B149" s="93"/>
      <c r="C149" s="94">
        <v>2320</v>
      </c>
      <c r="D149" s="99" t="s">
        <v>67</v>
      </c>
      <c r="E149" s="91">
        <v>45000</v>
      </c>
      <c r="F149" s="136">
        <v>45000</v>
      </c>
      <c r="G149" s="114">
        <v>22500</v>
      </c>
      <c r="H149" s="210">
        <f t="shared" si="4"/>
        <v>50</v>
      </c>
    </row>
    <row r="150" spans="1:8" s="28" customFormat="1" ht="19.5" customHeight="1">
      <c r="A150" s="92"/>
      <c r="B150" s="93" t="s">
        <v>168</v>
      </c>
      <c r="C150" s="102"/>
      <c r="D150" s="99" t="s">
        <v>169</v>
      </c>
      <c r="E150" s="91">
        <f>SUM(E151)</f>
        <v>0</v>
      </c>
      <c r="F150" s="136">
        <f>SUM(F151)</f>
        <v>2000</v>
      </c>
      <c r="G150" s="136">
        <f>SUM(G151)</f>
        <v>1500</v>
      </c>
      <c r="H150" s="210">
        <f>SUM(G150/F150)*100</f>
        <v>75</v>
      </c>
    </row>
    <row r="151" spans="1:8" s="28" customFormat="1" ht="61.5" customHeight="1">
      <c r="A151" s="93"/>
      <c r="B151" s="93"/>
      <c r="C151" s="94">
        <v>2320</v>
      </c>
      <c r="D151" s="99" t="s">
        <v>67</v>
      </c>
      <c r="E151" s="91">
        <v>0</v>
      </c>
      <c r="F151" s="136">
        <v>2000</v>
      </c>
      <c r="G151" s="114">
        <v>1500</v>
      </c>
      <c r="H151" s="210">
        <f>SUM(G151/F151)*100</f>
        <v>75</v>
      </c>
    </row>
    <row r="152" spans="1:8" s="54" customFormat="1" ht="24.75" customHeight="1">
      <c r="A152" s="43">
        <v>926</v>
      </c>
      <c r="B152" s="43"/>
      <c r="C152" s="121"/>
      <c r="D152" s="49" t="s">
        <v>85</v>
      </c>
      <c r="E152" s="79">
        <f>SUM(E153,E155)</f>
        <v>0</v>
      </c>
      <c r="F152" s="79">
        <f>SUM(F153,F155)</f>
        <v>6200</v>
      </c>
      <c r="G152" s="79">
        <f>SUM(G153,G155)</f>
        <v>18100</v>
      </c>
      <c r="H152" s="209">
        <f t="shared" si="4"/>
        <v>291.93548387096774</v>
      </c>
    </row>
    <row r="153" spans="1:8" s="28" customFormat="1" ht="24.75" customHeight="1">
      <c r="A153" s="93"/>
      <c r="B153" s="93">
        <v>92605</v>
      </c>
      <c r="C153" s="120"/>
      <c r="D153" s="51" t="s">
        <v>86</v>
      </c>
      <c r="E153" s="91">
        <f aca="true" t="shared" si="5" ref="E153:G155">SUM(E154)</f>
        <v>0</v>
      </c>
      <c r="F153" s="91">
        <f t="shared" si="5"/>
        <v>6200</v>
      </c>
      <c r="G153" s="91">
        <f t="shared" si="5"/>
        <v>3100</v>
      </c>
      <c r="H153" s="210">
        <f t="shared" si="4"/>
        <v>50</v>
      </c>
    </row>
    <row r="154" spans="1:8" s="28" customFormat="1" ht="58.5" customHeight="1">
      <c r="A154" s="93"/>
      <c r="B154" s="93"/>
      <c r="C154" s="120">
        <v>2320</v>
      </c>
      <c r="D154" s="99" t="s">
        <v>67</v>
      </c>
      <c r="E154" s="91">
        <v>0</v>
      </c>
      <c r="F154" s="136">
        <v>6200</v>
      </c>
      <c r="G154" s="114">
        <v>3100</v>
      </c>
      <c r="H154" s="210">
        <f t="shared" si="4"/>
        <v>50</v>
      </c>
    </row>
    <row r="155" spans="1:8" s="28" customFormat="1" ht="24.75" customHeight="1">
      <c r="A155" s="93"/>
      <c r="B155" s="93">
        <v>92695</v>
      </c>
      <c r="C155" s="120"/>
      <c r="D155" s="51" t="s">
        <v>6</v>
      </c>
      <c r="E155" s="91">
        <f t="shared" si="5"/>
        <v>0</v>
      </c>
      <c r="F155" s="91">
        <f t="shared" si="5"/>
        <v>0</v>
      </c>
      <c r="G155" s="91">
        <f t="shared" si="5"/>
        <v>15000</v>
      </c>
      <c r="H155" s="210" t="s">
        <v>275</v>
      </c>
    </row>
    <row r="156" spans="1:8" s="28" customFormat="1" ht="49.5" customHeight="1">
      <c r="A156" s="93"/>
      <c r="B156" s="93"/>
      <c r="C156" s="120">
        <v>2440</v>
      </c>
      <c r="D156" s="99" t="s">
        <v>279</v>
      </c>
      <c r="E156" s="91">
        <v>0</v>
      </c>
      <c r="F156" s="136">
        <v>0</v>
      </c>
      <c r="G156" s="114">
        <v>15000</v>
      </c>
      <c r="H156" s="210" t="s">
        <v>275</v>
      </c>
    </row>
    <row r="157" spans="1:8" s="7" customFormat="1" ht="26.25" customHeight="1">
      <c r="A157" s="15"/>
      <c r="B157" s="16"/>
      <c r="C157" s="17"/>
      <c r="D157" s="18" t="s">
        <v>87</v>
      </c>
      <c r="E157" s="79">
        <f>SUM(E152,E144,E135,E128,E109,E97,E86,E47,E39,E34,E26,E23,E15,E12,E9)</f>
        <v>54684771</v>
      </c>
      <c r="F157" s="79">
        <f>SUM(F152,F144,F135,F128,F109,F97,F86,F47,F39,F34,F26,F23,F15,F12,F9)</f>
        <v>50675092</v>
      </c>
      <c r="G157" s="79">
        <f>SUM(G152,G144,G135,G128,G109,G97,G86,G47,G39,G34,G26,G23,G15,G12,G9)</f>
        <v>21173902</v>
      </c>
      <c r="H157" s="209">
        <f t="shared" si="4"/>
        <v>41.78364787181837</v>
      </c>
    </row>
    <row r="158" spans="1:5" ht="24.75" customHeight="1">
      <c r="A158" s="33"/>
      <c r="B158" s="34"/>
      <c r="C158" s="34"/>
      <c r="D158" s="35"/>
      <c r="E158" s="25"/>
    </row>
    <row r="163" ht="12.75">
      <c r="E163" s="72"/>
    </row>
  </sheetData>
  <mergeCells count="8">
    <mergeCell ref="A6:D6"/>
    <mergeCell ref="E7:E8"/>
    <mergeCell ref="F7:F8"/>
    <mergeCell ref="G7:H7"/>
    <mergeCell ref="A7:A8"/>
    <mergeCell ref="B7:B8"/>
    <mergeCell ref="C7:C8"/>
    <mergeCell ref="D7:D8"/>
  </mergeCells>
  <printOptions horizontalCentered="1"/>
  <pageMargins left="0.7874015748031497" right="0.787401574803149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4">
      <selection activeCell="B12" sqref="B12"/>
    </sheetView>
  </sheetViews>
  <sheetFormatPr defaultColWidth="9.00390625" defaultRowHeight="12.75"/>
  <cols>
    <col min="1" max="1" width="5.125" style="28" customWidth="1"/>
    <col min="2" max="2" width="31.375" style="28" customWidth="1"/>
    <col min="3" max="3" width="12.00390625" style="28" hidden="1" customWidth="1"/>
    <col min="4" max="6" width="11.125" style="28" hidden="1" customWidth="1"/>
    <col min="7" max="8" width="11.125" style="28" customWidth="1"/>
    <col min="9" max="11" width="11.125" style="28" hidden="1" customWidth="1"/>
    <col min="12" max="12" width="11.25390625" style="28" hidden="1" customWidth="1"/>
    <col min="13" max="13" width="13.625" style="28" hidden="1" customWidth="1"/>
    <col min="14" max="14" width="12.875" style="28" hidden="1" customWidth="1"/>
    <col min="15" max="15" width="11.75390625" style="28" bestFit="1" customWidth="1"/>
    <col min="16" max="16" width="11.25390625" style="28" bestFit="1" customWidth="1"/>
    <col min="17" max="17" width="11.75390625" style="28" bestFit="1" customWidth="1"/>
    <col min="18" max="18" width="11.25390625" style="28" bestFit="1" customWidth="1"/>
  </cols>
  <sheetData>
    <row r="1" spans="3:18" ht="12.75">
      <c r="C1" s="77"/>
      <c r="G1" s="156"/>
      <c r="H1" s="77"/>
      <c r="I1" s="77"/>
      <c r="J1" s="156"/>
      <c r="K1" s="156"/>
      <c r="L1" s="156"/>
      <c r="M1" s="77"/>
      <c r="N1" s="156" t="s">
        <v>428</v>
      </c>
      <c r="O1" s="156"/>
      <c r="P1" s="156"/>
      <c r="Q1" s="31" t="s">
        <v>451</v>
      </c>
      <c r="R1" s="156"/>
    </row>
    <row r="2" spans="3:18" ht="12.75">
      <c r="C2" s="77"/>
      <c r="G2" s="156"/>
      <c r="H2" s="77"/>
      <c r="I2" s="77"/>
      <c r="J2" s="156"/>
      <c r="K2" s="156"/>
      <c r="L2" s="156"/>
      <c r="M2" s="77"/>
      <c r="N2" s="156" t="s">
        <v>351</v>
      </c>
      <c r="O2" s="156"/>
      <c r="P2" s="156"/>
      <c r="Q2" s="31" t="s">
        <v>259</v>
      </c>
      <c r="R2" s="156"/>
    </row>
    <row r="3" spans="3:18" ht="12.75">
      <c r="C3" s="77"/>
      <c r="G3" s="156"/>
      <c r="H3" s="77"/>
      <c r="I3" s="77"/>
      <c r="J3" s="156"/>
      <c r="K3" s="156"/>
      <c r="L3" s="156"/>
      <c r="M3" s="77"/>
      <c r="N3" s="156" t="s">
        <v>427</v>
      </c>
      <c r="O3" s="156"/>
      <c r="P3" s="156"/>
      <c r="Q3" s="31" t="s">
        <v>255</v>
      </c>
      <c r="R3" s="156"/>
    </row>
    <row r="4" spans="3:18" ht="12.75">
      <c r="C4" s="77"/>
      <c r="G4" s="156"/>
      <c r="H4" s="77"/>
      <c r="I4" s="77"/>
      <c r="J4" s="156"/>
      <c r="K4" s="156"/>
      <c r="L4" s="156"/>
      <c r="M4" s="77"/>
      <c r="N4" s="156" t="s">
        <v>303</v>
      </c>
      <c r="O4" s="156"/>
      <c r="P4" s="156"/>
      <c r="Q4" s="31" t="s">
        <v>274</v>
      </c>
      <c r="R4" s="156"/>
    </row>
    <row r="5" spans="1:3" s="218" customFormat="1" ht="30" customHeight="1">
      <c r="A5" s="421" t="s">
        <v>471</v>
      </c>
      <c r="B5" s="421"/>
      <c r="C5" s="421"/>
    </row>
    <row r="6" spans="1:3" s="218" customFormat="1" ht="24" customHeight="1">
      <c r="A6" s="275"/>
      <c r="B6" s="275"/>
      <c r="C6" s="275"/>
    </row>
    <row r="7" spans="1:18" s="7" customFormat="1" ht="20.25" customHeight="1">
      <c r="A7" s="393" t="s">
        <v>2</v>
      </c>
      <c r="B7" s="393" t="s">
        <v>3</v>
      </c>
      <c r="C7" s="425" t="s">
        <v>174</v>
      </c>
      <c r="D7" s="425"/>
      <c r="E7" s="425" t="s">
        <v>429</v>
      </c>
      <c r="F7" s="425"/>
      <c r="G7" s="425" t="s">
        <v>173</v>
      </c>
      <c r="H7" s="425"/>
      <c r="I7" s="425" t="s">
        <v>429</v>
      </c>
      <c r="J7" s="425"/>
      <c r="K7" s="425" t="s">
        <v>174</v>
      </c>
      <c r="L7" s="425"/>
      <c r="M7" s="425" t="s">
        <v>429</v>
      </c>
      <c r="N7" s="425"/>
      <c r="O7" s="425" t="s">
        <v>245</v>
      </c>
      <c r="P7" s="425"/>
      <c r="Q7" s="425" t="s">
        <v>252</v>
      </c>
      <c r="R7" s="425"/>
    </row>
    <row r="8" spans="1:18" s="7" customFormat="1" ht="21" customHeight="1">
      <c r="A8" s="393"/>
      <c r="B8" s="393"/>
      <c r="C8" s="276" t="s">
        <v>430</v>
      </c>
      <c r="D8" s="276" t="s">
        <v>431</v>
      </c>
      <c r="E8" s="276" t="s">
        <v>430</v>
      </c>
      <c r="F8" s="276" t="s">
        <v>431</v>
      </c>
      <c r="G8" s="276" t="s">
        <v>430</v>
      </c>
      <c r="H8" s="276" t="s">
        <v>431</v>
      </c>
      <c r="I8" s="276" t="s">
        <v>430</v>
      </c>
      <c r="J8" s="276" t="s">
        <v>431</v>
      </c>
      <c r="K8" s="276" t="s">
        <v>430</v>
      </c>
      <c r="L8" s="276" t="s">
        <v>431</v>
      </c>
      <c r="M8" s="276" t="s">
        <v>430</v>
      </c>
      <c r="N8" s="276" t="s">
        <v>431</v>
      </c>
      <c r="O8" s="276" t="s">
        <v>430</v>
      </c>
      <c r="P8" s="276" t="s">
        <v>431</v>
      </c>
      <c r="Q8" s="276" t="s">
        <v>430</v>
      </c>
      <c r="R8" s="276" t="s">
        <v>431</v>
      </c>
    </row>
    <row r="9" spans="1:18" s="7" customFormat="1" ht="60">
      <c r="A9" s="1">
        <v>903</v>
      </c>
      <c r="B9" s="56" t="s">
        <v>460</v>
      </c>
      <c r="C9" s="276"/>
      <c r="D9" s="276"/>
      <c r="E9" s="276"/>
      <c r="F9" s="276"/>
      <c r="G9" s="276"/>
      <c r="H9" s="276"/>
      <c r="I9" s="276"/>
      <c r="J9" s="276"/>
      <c r="K9" s="21">
        <v>0</v>
      </c>
      <c r="L9" s="21">
        <v>0</v>
      </c>
      <c r="M9" s="21">
        <v>9830138</v>
      </c>
      <c r="N9" s="21">
        <v>0</v>
      </c>
      <c r="O9" s="8">
        <f aca="true" t="shared" si="0" ref="O9:P14">SUM(K9+M9)</f>
        <v>9830138</v>
      </c>
      <c r="P9" s="8">
        <f t="shared" si="0"/>
        <v>0</v>
      </c>
      <c r="Q9" s="8">
        <v>1647764</v>
      </c>
      <c r="R9" s="8">
        <v>0</v>
      </c>
    </row>
    <row r="10" spans="1:18" s="7" customFormat="1" ht="52.5" customHeight="1">
      <c r="A10" s="1">
        <v>963</v>
      </c>
      <c r="B10" s="56" t="s">
        <v>432</v>
      </c>
      <c r="C10" s="276"/>
      <c r="D10" s="276"/>
      <c r="E10" s="276"/>
      <c r="F10" s="276"/>
      <c r="G10" s="276"/>
      <c r="H10" s="276"/>
      <c r="I10" s="276"/>
      <c r="J10" s="276"/>
      <c r="K10" s="21">
        <v>0</v>
      </c>
      <c r="L10" s="21">
        <v>0</v>
      </c>
      <c r="M10" s="21">
        <v>0</v>
      </c>
      <c r="N10" s="21">
        <v>9830138</v>
      </c>
      <c r="O10" s="8">
        <f t="shared" si="0"/>
        <v>0</v>
      </c>
      <c r="P10" s="8">
        <f t="shared" si="0"/>
        <v>9830138</v>
      </c>
      <c r="Q10" s="8">
        <v>0</v>
      </c>
      <c r="R10" s="8">
        <v>0</v>
      </c>
    </row>
    <row r="11" spans="1:18" s="7" customFormat="1" ht="37.5" customHeight="1">
      <c r="A11" s="1">
        <v>952</v>
      </c>
      <c r="B11" s="56" t="s">
        <v>472</v>
      </c>
      <c r="C11" s="8">
        <v>5000000</v>
      </c>
      <c r="D11" s="8">
        <v>0</v>
      </c>
      <c r="E11" s="277">
        <f>452400+50000</f>
        <v>502400</v>
      </c>
      <c r="F11" s="277">
        <v>0</v>
      </c>
      <c r="G11" s="8">
        <f>SUM(C11+E11)</f>
        <v>5502400</v>
      </c>
      <c r="H11" s="8">
        <f>SUM(D11+F11)</f>
        <v>0</v>
      </c>
      <c r="I11" s="8">
        <v>-53720</v>
      </c>
      <c r="J11" s="8">
        <f>SUM(F11+H11)</f>
        <v>0</v>
      </c>
      <c r="K11" s="8">
        <f>SUM(G11+I11)</f>
        <v>5448680</v>
      </c>
      <c r="L11" s="8">
        <f>SUM(H11+J11)</f>
        <v>0</v>
      </c>
      <c r="M11" s="8">
        <v>0</v>
      </c>
      <c r="N11" s="8">
        <f>SUM(J11+L11)</f>
        <v>0</v>
      </c>
      <c r="O11" s="8">
        <f t="shared" si="0"/>
        <v>5448680</v>
      </c>
      <c r="P11" s="8">
        <f t="shared" si="0"/>
        <v>0</v>
      </c>
      <c r="Q11" s="8">
        <v>519750</v>
      </c>
      <c r="R11" s="8">
        <v>0</v>
      </c>
    </row>
    <row r="12" spans="1:18" s="7" customFormat="1" ht="34.5" customHeight="1">
      <c r="A12" s="1">
        <v>957</v>
      </c>
      <c r="B12" s="56" t="s">
        <v>433</v>
      </c>
      <c r="C12" s="8"/>
      <c r="D12" s="8"/>
      <c r="E12" s="277"/>
      <c r="F12" s="277"/>
      <c r="G12" s="8">
        <v>0</v>
      </c>
      <c r="H12" s="8">
        <v>0</v>
      </c>
      <c r="I12" s="8">
        <v>43558</v>
      </c>
      <c r="J12" s="8">
        <v>0</v>
      </c>
      <c r="K12" s="8">
        <f aca="true" t="shared" si="1" ref="K12:L14">SUM(G12+I12)</f>
        <v>43558</v>
      </c>
      <c r="L12" s="8">
        <f t="shared" si="1"/>
        <v>0</v>
      </c>
      <c r="M12" s="8">
        <v>0</v>
      </c>
      <c r="N12" s="8">
        <v>0</v>
      </c>
      <c r="O12" s="8">
        <f t="shared" si="0"/>
        <v>43558</v>
      </c>
      <c r="P12" s="8">
        <f t="shared" si="0"/>
        <v>0</v>
      </c>
      <c r="Q12" s="8">
        <v>43558</v>
      </c>
      <c r="R12" s="8">
        <v>0</v>
      </c>
    </row>
    <row r="13" spans="1:18" s="7" customFormat="1" ht="34.5" customHeight="1">
      <c r="A13" s="1">
        <v>982</v>
      </c>
      <c r="B13" s="56" t="s">
        <v>434</v>
      </c>
      <c r="C13" s="8"/>
      <c r="D13" s="8"/>
      <c r="E13" s="8"/>
      <c r="F13" s="8">
        <v>800000</v>
      </c>
      <c r="G13" s="8">
        <f aca="true" t="shared" si="2" ref="G13:I14">SUM(C13+E13)</f>
        <v>0</v>
      </c>
      <c r="H13" s="8">
        <f t="shared" si="2"/>
        <v>800000</v>
      </c>
      <c r="I13" s="8">
        <f t="shared" si="2"/>
        <v>0</v>
      </c>
      <c r="J13" s="8">
        <v>0</v>
      </c>
      <c r="K13" s="8">
        <f t="shared" si="1"/>
        <v>0</v>
      </c>
      <c r="L13" s="8">
        <f t="shared" si="1"/>
        <v>800000</v>
      </c>
      <c r="M13" s="8">
        <f>SUM(I13+K13)</f>
        <v>0</v>
      </c>
      <c r="N13" s="8">
        <v>0</v>
      </c>
      <c r="O13" s="8">
        <f t="shared" si="0"/>
        <v>0</v>
      </c>
      <c r="P13" s="8">
        <f t="shared" si="0"/>
        <v>800000</v>
      </c>
      <c r="Q13" s="8">
        <v>0</v>
      </c>
      <c r="R13" s="8">
        <v>0</v>
      </c>
    </row>
    <row r="14" spans="1:18" s="7" customFormat="1" ht="34.5" customHeight="1">
      <c r="A14" s="1">
        <v>992</v>
      </c>
      <c r="B14" s="56" t="s">
        <v>435</v>
      </c>
      <c r="C14" s="8">
        <v>0</v>
      </c>
      <c r="D14" s="8">
        <v>3938785</v>
      </c>
      <c r="E14" s="8">
        <v>0</v>
      </c>
      <c r="F14" s="8">
        <v>-800000</v>
      </c>
      <c r="G14" s="8">
        <f t="shared" si="2"/>
        <v>0</v>
      </c>
      <c r="H14" s="8">
        <f t="shared" si="2"/>
        <v>3138785</v>
      </c>
      <c r="I14" s="8">
        <f t="shared" si="2"/>
        <v>0</v>
      </c>
      <c r="J14" s="8">
        <v>0</v>
      </c>
      <c r="K14" s="8">
        <f t="shared" si="1"/>
        <v>0</v>
      </c>
      <c r="L14" s="8">
        <f t="shared" si="1"/>
        <v>3138785</v>
      </c>
      <c r="M14" s="8">
        <f>SUM(I14+K14)</f>
        <v>0</v>
      </c>
      <c r="N14" s="8">
        <v>0</v>
      </c>
      <c r="O14" s="8">
        <f t="shared" si="0"/>
        <v>0</v>
      </c>
      <c r="P14" s="8">
        <f t="shared" si="0"/>
        <v>3138785</v>
      </c>
      <c r="Q14" s="8">
        <v>0</v>
      </c>
      <c r="R14" s="8">
        <v>1877145</v>
      </c>
    </row>
    <row r="15" spans="2:18" s="7" customFormat="1" ht="31.5" customHeight="1">
      <c r="B15" s="1" t="s">
        <v>436</v>
      </c>
      <c r="C15" s="426">
        <f>SUM(C11:C14)-SUM(D11:D14)</f>
        <v>1061215</v>
      </c>
      <c r="D15" s="426"/>
      <c r="E15" s="426">
        <f>SUM(E11:E14)-SUM(F11:F14)</f>
        <v>502400</v>
      </c>
      <c r="F15" s="426"/>
      <c r="G15" s="426">
        <f>SUM(G11:G14)-SUM(H11:H14)</f>
        <v>1563615</v>
      </c>
      <c r="H15" s="426"/>
      <c r="I15" s="426">
        <f>SUM(I11:I14)-SUM(J11:J14)</f>
        <v>-10162</v>
      </c>
      <c r="J15" s="426"/>
      <c r="K15" s="426">
        <f>SUM(K9:K14)-SUM(L9:L14)</f>
        <v>1553453</v>
      </c>
      <c r="L15" s="426"/>
      <c r="M15" s="426">
        <f>SUM(M9:M14)-SUM(N9:N14)</f>
        <v>0</v>
      </c>
      <c r="N15" s="426"/>
      <c r="O15" s="426">
        <f>SUM(O9:O14)-SUM(P9:P14)</f>
        <v>1553453</v>
      </c>
      <c r="P15" s="426"/>
      <c r="Q15" s="426">
        <f>SUM(Q9:Q14)-SUM(R9:R14)</f>
        <v>333927</v>
      </c>
      <c r="R15" s="426"/>
    </row>
  </sheetData>
  <mergeCells count="19">
    <mergeCell ref="Q7:R7"/>
    <mergeCell ref="Q15:R15"/>
    <mergeCell ref="E7:F7"/>
    <mergeCell ref="E15:F15"/>
    <mergeCell ref="G7:H7"/>
    <mergeCell ref="G15:H15"/>
    <mergeCell ref="I7:J7"/>
    <mergeCell ref="I15:J15"/>
    <mergeCell ref="K7:L7"/>
    <mergeCell ref="K15:L15"/>
    <mergeCell ref="C15:D15"/>
    <mergeCell ref="A5:C5"/>
    <mergeCell ref="A7:A8"/>
    <mergeCell ref="B7:B8"/>
    <mergeCell ref="C7:D7"/>
    <mergeCell ref="M7:N7"/>
    <mergeCell ref="O7:P7"/>
    <mergeCell ref="M15:N15"/>
    <mergeCell ref="O15:P15"/>
  </mergeCells>
  <printOptions horizontalCentered="1"/>
  <pageMargins left="0.984251968503937" right="0.7874015748031497" top="0.7874015748031497" bottom="0.7874015748031497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0">
      <selection activeCell="D19" sqref="D19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21.375" style="0" customWidth="1"/>
    <col min="5" max="5" width="10.625" style="0" customWidth="1"/>
    <col min="6" max="6" width="11.375" style="0" customWidth="1"/>
    <col min="7" max="7" width="11.125" style="0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9:10" ht="12.75">
      <c r="I1" s="156"/>
      <c r="J1" s="31" t="s">
        <v>453</v>
      </c>
    </row>
    <row r="2" spans="9:10" ht="12.75">
      <c r="I2" s="156"/>
      <c r="J2" s="31" t="s">
        <v>259</v>
      </c>
    </row>
    <row r="3" spans="9:10" ht="12.75">
      <c r="I3" s="156"/>
      <c r="J3" s="31" t="s">
        <v>255</v>
      </c>
    </row>
    <row r="4" spans="9:10" ht="12.75">
      <c r="I4" s="156"/>
      <c r="J4" s="31" t="s">
        <v>274</v>
      </c>
    </row>
    <row r="6" spans="1:12" ht="34.5" customHeight="1">
      <c r="A6" s="453" t="s">
        <v>473</v>
      </c>
      <c r="B6" s="453"/>
      <c r="C6" s="453"/>
      <c r="D6" s="453"/>
      <c r="E6" s="453"/>
      <c r="F6" s="453"/>
      <c r="G6" s="453"/>
      <c r="H6" s="453"/>
      <c r="I6" s="12"/>
      <c r="J6" s="12"/>
      <c r="K6" s="12"/>
      <c r="L6" s="12"/>
    </row>
    <row r="7" spans="1:12" ht="13.5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</row>
    <row r="8" spans="1:12" ht="21" customHeight="1">
      <c r="A8" s="439" t="s">
        <v>0</v>
      </c>
      <c r="B8" s="442" t="s">
        <v>1</v>
      </c>
      <c r="C8" s="445" t="s">
        <v>437</v>
      </c>
      <c r="D8" s="448" t="s">
        <v>3</v>
      </c>
      <c r="E8" s="456" t="s">
        <v>438</v>
      </c>
      <c r="F8" s="460" t="s">
        <v>430</v>
      </c>
      <c r="G8" s="442"/>
      <c r="H8" s="468" t="s">
        <v>431</v>
      </c>
      <c r="I8" s="469"/>
      <c r="J8" s="469"/>
      <c r="K8" s="470"/>
      <c r="L8" s="471" t="s">
        <v>438</v>
      </c>
    </row>
    <row r="9" spans="1:12" ht="12.75">
      <c r="A9" s="440"/>
      <c r="B9" s="443"/>
      <c r="C9" s="446"/>
      <c r="D9" s="449"/>
      <c r="E9" s="457"/>
      <c r="F9" s="464" t="s">
        <v>87</v>
      </c>
      <c r="G9" s="318" t="s">
        <v>439</v>
      </c>
      <c r="H9" s="451" t="s">
        <v>87</v>
      </c>
      <c r="I9" s="437" t="s">
        <v>440</v>
      </c>
      <c r="J9" s="437"/>
      <c r="K9" s="438"/>
      <c r="L9" s="472"/>
    </row>
    <row r="10" spans="1:12" ht="22.5" customHeight="1">
      <c r="A10" s="440"/>
      <c r="B10" s="443"/>
      <c r="C10" s="446"/>
      <c r="D10" s="449"/>
      <c r="E10" s="435" t="s">
        <v>441</v>
      </c>
      <c r="F10" s="464"/>
      <c r="G10" s="458" t="s">
        <v>442</v>
      </c>
      <c r="H10" s="451"/>
      <c r="I10" s="429" t="s">
        <v>443</v>
      </c>
      <c r="J10" s="431" t="s">
        <v>444</v>
      </c>
      <c r="K10" s="433" t="s">
        <v>445</v>
      </c>
      <c r="L10" s="466" t="s">
        <v>446</v>
      </c>
    </row>
    <row r="11" spans="1:12" ht="16.5" customHeight="1" thickBot="1">
      <c r="A11" s="441"/>
      <c r="B11" s="444"/>
      <c r="C11" s="447"/>
      <c r="D11" s="450"/>
      <c r="E11" s="436"/>
      <c r="F11" s="465"/>
      <c r="G11" s="459"/>
      <c r="H11" s="452"/>
      <c r="I11" s="430"/>
      <c r="J11" s="432"/>
      <c r="K11" s="434"/>
      <c r="L11" s="467"/>
    </row>
    <row r="12" spans="1:12" ht="19.5" customHeight="1" thickBot="1">
      <c r="A12" s="427">
        <v>801</v>
      </c>
      <c r="B12" s="428"/>
      <c r="C12" s="279"/>
      <c r="D12" s="304" t="s">
        <v>134</v>
      </c>
      <c r="E12" s="305"/>
      <c r="F12" s="306"/>
      <c r="G12" s="307"/>
      <c r="H12" s="306"/>
      <c r="I12" s="305"/>
      <c r="J12" s="308"/>
      <c r="K12" s="308"/>
      <c r="L12" s="309"/>
    </row>
    <row r="13" spans="1:12" ht="12.75" hidden="1">
      <c r="A13" s="280"/>
      <c r="B13" s="297"/>
      <c r="C13" s="282"/>
      <c r="D13" s="283"/>
      <c r="E13" s="461"/>
      <c r="F13" s="462"/>
      <c r="G13" s="462"/>
      <c r="H13" s="462"/>
      <c r="I13" s="462"/>
      <c r="J13" s="462"/>
      <c r="K13" s="462"/>
      <c r="L13" s="463"/>
    </row>
    <row r="14" spans="1:12" ht="0.75" customHeight="1" thickBot="1">
      <c r="A14" s="280"/>
      <c r="B14" s="281">
        <v>80104</v>
      </c>
      <c r="C14" s="284"/>
      <c r="D14" s="285" t="s">
        <v>447</v>
      </c>
      <c r="E14" s="286">
        <v>-144574</v>
      </c>
      <c r="F14" s="208">
        <f>2653473+262383+187577+7821-100000</f>
        <v>3011254</v>
      </c>
      <c r="G14" s="114">
        <f>2653473-100000</f>
        <v>2553473</v>
      </c>
      <c r="H14" s="208">
        <f>SUM(I14:K14)</f>
        <v>3011254</v>
      </c>
      <c r="I14" s="220">
        <f>2225967</f>
        <v>2225967</v>
      </c>
      <c r="J14" s="220">
        <v>44100</v>
      </c>
      <c r="K14" s="220">
        <f>841187-100000</f>
        <v>741187</v>
      </c>
      <c r="L14" s="286">
        <f>SUM(E14+F14-H14)</f>
        <v>-144574</v>
      </c>
    </row>
    <row r="15" spans="1:12" ht="19.5" customHeight="1" hidden="1" thickBot="1">
      <c r="A15" s="280"/>
      <c r="B15" s="287"/>
      <c r="C15" s="288"/>
      <c r="D15" s="310" t="s">
        <v>448</v>
      </c>
      <c r="E15" s="319">
        <v>0</v>
      </c>
      <c r="F15" s="320">
        <f>SUM(G15)</f>
        <v>-46911</v>
      </c>
      <c r="G15" s="320">
        <v>-46911</v>
      </c>
      <c r="H15" s="320">
        <f>SUM(I15:K15)</f>
        <v>-46911</v>
      </c>
      <c r="I15" s="319">
        <v>-47161</v>
      </c>
      <c r="J15" s="319">
        <v>0</v>
      </c>
      <c r="K15" s="319">
        <v>250</v>
      </c>
      <c r="L15" s="319">
        <f>SUM(E15+F15-H15)</f>
        <v>0</v>
      </c>
    </row>
    <row r="16" spans="1:12" ht="30" customHeight="1">
      <c r="A16" s="280"/>
      <c r="B16" s="477">
        <v>80104</v>
      </c>
      <c r="C16" s="288"/>
      <c r="D16" s="311" t="s">
        <v>447</v>
      </c>
      <c r="E16" s="335">
        <f aca="true" t="shared" si="0" ref="E16:L16">SUM(E14:E15)</f>
        <v>-144574</v>
      </c>
      <c r="F16" s="343">
        <f t="shared" si="0"/>
        <v>2964343</v>
      </c>
      <c r="G16" s="321">
        <f t="shared" si="0"/>
        <v>2506562</v>
      </c>
      <c r="H16" s="343">
        <f t="shared" si="0"/>
        <v>2964343</v>
      </c>
      <c r="I16" s="291">
        <f t="shared" si="0"/>
        <v>2178806</v>
      </c>
      <c r="J16" s="291">
        <f t="shared" si="0"/>
        <v>44100</v>
      </c>
      <c r="K16" s="321">
        <f t="shared" si="0"/>
        <v>741437</v>
      </c>
      <c r="L16" s="329">
        <f t="shared" si="0"/>
        <v>-144574</v>
      </c>
    </row>
    <row r="17" spans="1:12" ht="30" customHeight="1" hidden="1">
      <c r="A17" s="280"/>
      <c r="B17" s="478"/>
      <c r="C17" s="288"/>
      <c r="D17" s="312" t="s">
        <v>448</v>
      </c>
      <c r="E17" s="336">
        <v>73821</v>
      </c>
      <c r="F17" s="344">
        <f>500-3463</f>
        <v>-2963</v>
      </c>
      <c r="G17" s="322">
        <v>500</v>
      </c>
      <c r="H17" s="344">
        <f>SUM(I17:K17)</f>
        <v>500</v>
      </c>
      <c r="I17" s="220">
        <v>0</v>
      </c>
      <c r="J17" s="220">
        <v>0</v>
      </c>
      <c r="K17" s="322">
        <v>500</v>
      </c>
      <c r="L17" s="330">
        <f>SUM(E17+F17-H17)</f>
        <v>70358</v>
      </c>
    </row>
    <row r="18" spans="1:12" s="185" customFormat="1" ht="30" customHeight="1">
      <c r="A18" s="280"/>
      <c r="B18" s="479"/>
      <c r="C18" s="300"/>
      <c r="D18" s="312" t="s">
        <v>449</v>
      </c>
      <c r="E18" s="337">
        <f aca="true" t="shared" si="1" ref="E18:L18">SUM(E16:E17)</f>
        <v>-70753</v>
      </c>
      <c r="F18" s="345">
        <f t="shared" si="1"/>
        <v>2961380</v>
      </c>
      <c r="G18" s="323">
        <f t="shared" si="1"/>
        <v>2507062</v>
      </c>
      <c r="H18" s="345">
        <f t="shared" si="1"/>
        <v>2964843</v>
      </c>
      <c r="I18" s="301">
        <f t="shared" si="1"/>
        <v>2178806</v>
      </c>
      <c r="J18" s="301">
        <f t="shared" si="1"/>
        <v>44100</v>
      </c>
      <c r="K18" s="323">
        <f t="shared" si="1"/>
        <v>741937</v>
      </c>
      <c r="L18" s="331">
        <f t="shared" si="1"/>
        <v>-74216</v>
      </c>
    </row>
    <row r="19" spans="1:12" s="185" customFormat="1" ht="30" customHeight="1" thickBot="1">
      <c r="A19" s="280"/>
      <c r="B19" s="480"/>
      <c r="C19" s="298"/>
      <c r="D19" s="313" t="s">
        <v>452</v>
      </c>
      <c r="E19" s="338">
        <v>-70753</v>
      </c>
      <c r="F19" s="346">
        <v>1526203</v>
      </c>
      <c r="G19" s="324">
        <v>1284449</v>
      </c>
      <c r="H19" s="346">
        <v>1411439</v>
      </c>
      <c r="I19" s="299">
        <v>967228</v>
      </c>
      <c r="J19" s="299">
        <v>42756</v>
      </c>
      <c r="K19" s="324">
        <v>401455</v>
      </c>
      <c r="L19" s="331">
        <v>-51391</v>
      </c>
    </row>
    <row r="20" spans="1:13" s="289" customFormat="1" ht="34.5" customHeight="1">
      <c r="A20" s="476"/>
      <c r="B20" s="477">
        <v>80146</v>
      </c>
      <c r="D20" s="314" t="s">
        <v>474</v>
      </c>
      <c r="E20" s="339">
        <v>0</v>
      </c>
      <c r="F20" s="347">
        <f>SUM(G20)</f>
        <v>9893</v>
      </c>
      <c r="G20" s="325">
        <v>9893</v>
      </c>
      <c r="H20" s="347">
        <f>SUM(I20:K20)</f>
        <v>9893</v>
      </c>
      <c r="I20" s="290">
        <v>0</v>
      </c>
      <c r="J20" s="290">
        <v>0</v>
      </c>
      <c r="K20" s="325">
        <v>9893</v>
      </c>
      <c r="L20" s="329">
        <f>SUM(E20+F20-H20)</f>
        <v>0</v>
      </c>
      <c r="M20" s="70"/>
    </row>
    <row r="21" spans="1:12" s="70" customFormat="1" ht="30" customHeight="1" hidden="1">
      <c r="A21" s="292"/>
      <c r="B21" s="481"/>
      <c r="D21" s="312" t="s">
        <v>448</v>
      </c>
      <c r="E21" s="340">
        <v>3303</v>
      </c>
      <c r="F21" s="348">
        <v>0</v>
      </c>
      <c r="G21" s="326">
        <v>0</v>
      </c>
      <c r="H21" s="348">
        <f>SUM(I21:K21)</f>
        <v>0</v>
      </c>
      <c r="I21" s="114">
        <v>0</v>
      </c>
      <c r="J21" s="114">
        <v>0</v>
      </c>
      <c r="K21" s="326">
        <v>0</v>
      </c>
      <c r="L21" s="330">
        <f>SUM(E21+F21-H21)</f>
        <v>3303</v>
      </c>
    </row>
    <row r="22" spans="1:12" s="70" customFormat="1" ht="33.75" customHeight="1">
      <c r="A22" s="292"/>
      <c r="B22" s="479"/>
      <c r="C22" s="303"/>
      <c r="D22" s="315" t="s">
        <v>475</v>
      </c>
      <c r="E22" s="340">
        <f aca="true" t="shared" si="2" ref="E22:L22">SUM(E20:E21)</f>
        <v>3303</v>
      </c>
      <c r="F22" s="348">
        <f t="shared" si="2"/>
        <v>9893</v>
      </c>
      <c r="G22" s="326">
        <f t="shared" si="2"/>
        <v>9893</v>
      </c>
      <c r="H22" s="348">
        <f t="shared" si="2"/>
        <v>9893</v>
      </c>
      <c r="I22" s="114">
        <f t="shared" si="2"/>
        <v>0</v>
      </c>
      <c r="J22" s="114">
        <f t="shared" si="2"/>
        <v>0</v>
      </c>
      <c r="K22" s="326">
        <f t="shared" si="2"/>
        <v>9893</v>
      </c>
      <c r="L22" s="332">
        <f t="shared" si="2"/>
        <v>3303</v>
      </c>
    </row>
    <row r="23" spans="1:12" s="70" customFormat="1" ht="35.25" customHeight="1" thickBot="1">
      <c r="A23" s="292"/>
      <c r="B23" s="480"/>
      <c r="D23" s="316" t="s">
        <v>476</v>
      </c>
      <c r="E23" s="341">
        <v>3303</v>
      </c>
      <c r="F23" s="349">
        <v>3300</v>
      </c>
      <c r="G23" s="327">
        <v>3300</v>
      </c>
      <c r="H23" s="349">
        <v>2913</v>
      </c>
      <c r="I23" s="302">
        <f>SUM(I21:I22)</f>
        <v>0</v>
      </c>
      <c r="J23" s="302">
        <f>SUM(J21:J22)</f>
        <v>0</v>
      </c>
      <c r="K23" s="327">
        <v>2913</v>
      </c>
      <c r="L23" s="333">
        <v>3690</v>
      </c>
    </row>
    <row r="24" spans="1:12" s="289" customFormat="1" ht="28.5" customHeight="1" thickBot="1">
      <c r="A24" s="454">
        <v>801</v>
      </c>
      <c r="B24" s="455"/>
      <c r="D24" s="317" t="s">
        <v>456</v>
      </c>
      <c r="E24" s="342">
        <f>SUM(E19,E23)</f>
        <v>-67450</v>
      </c>
      <c r="F24" s="328">
        <f>SUM(F19,F23)</f>
        <v>1529503</v>
      </c>
      <c r="G24" s="294">
        <f>SUM(G19,G23)</f>
        <v>1287749</v>
      </c>
      <c r="H24" s="328">
        <f>SUM(H23,H19)</f>
        <v>1414352</v>
      </c>
      <c r="I24" s="293">
        <f>SUM(I23,I19)</f>
        <v>967228</v>
      </c>
      <c r="J24" s="293">
        <f>SUM(J23,J19)</f>
        <v>42756</v>
      </c>
      <c r="K24" s="294">
        <f>SUM(K23,K19)</f>
        <v>404368</v>
      </c>
      <c r="L24" s="334">
        <f>SUM(L23,L19)</f>
        <v>-47701</v>
      </c>
    </row>
    <row r="25" s="295" customFormat="1" ht="11.25">
      <c r="D25" s="296"/>
    </row>
    <row r="26" s="118" customFormat="1" ht="11.25"/>
    <row r="27" spans="10:11" s="118" customFormat="1" ht="11.25">
      <c r="J27" s="77"/>
      <c r="K27" s="77"/>
    </row>
    <row r="28" spans="10:11" s="118" customFormat="1" ht="11.25">
      <c r="J28" s="77"/>
      <c r="K28" s="77"/>
    </row>
    <row r="29" spans="10:11" s="118" customFormat="1" ht="11.25">
      <c r="J29" s="77"/>
      <c r="K29" s="77"/>
    </row>
    <row r="30" spans="10:11" s="118" customFormat="1" ht="11.25">
      <c r="J30" s="77"/>
      <c r="K30" s="77"/>
    </row>
    <row r="31" s="118" customFormat="1" ht="11.25"/>
  </sheetData>
  <mergeCells count="21">
    <mergeCell ref="A6:H6"/>
    <mergeCell ref="A24:B24"/>
    <mergeCell ref="E8:E9"/>
    <mergeCell ref="G10:G11"/>
    <mergeCell ref="F8:G8"/>
    <mergeCell ref="E13:L13"/>
    <mergeCell ref="F9:F11"/>
    <mergeCell ref="L10:L11"/>
    <mergeCell ref="H8:K8"/>
    <mergeCell ref="L8:L9"/>
    <mergeCell ref="I9:K9"/>
    <mergeCell ref="A8:A11"/>
    <mergeCell ref="B8:B11"/>
    <mergeCell ref="C8:C11"/>
    <mergeCell ref="D8:D11"/>
    <mergeCell ref="H9:H11"/>
    <mergeCell ref="A12:B12"/>
    <mergeCell ref="I10:I11"/>
    <mergeCell ref="J10:J11"/>
    <mergeCell ref="K10:K11"/>
    <mergeCell ref="E10:E11"/>
  </mergeCells>
  <printOptions horizontalCentered="1"/>
  <pageMargins left="0.7874015748031497" right="0.7874015748031497" top="0.984251968503937" bottom="0.7874015748031497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3" sqref="D13"/>
    </sheetView>
  </sheetViews>
  <sheetFormatPr defaultColWidth="9.00390625" defaultRowHeight="12.75"/>
  <cols>
    <col min="1" max="1" width="4.75390625" style="7" bestFit="1" customWidth="1"/>
    <col min="2" max="2" width="7.25390625" style="7" bestFit="1" customWidth="1"/>
    <col min="3" max="3" width="5.75390625" style="7" customWidth="1"/>
    <col min="4" max="4" width="33.375" style="7" customWidth="1"/>
    <col min="5" max="5" width="13.125" style="7" customWidth="1"/>
    <col min="6" max="6" width="12.75390625" style="7" customWidth="1"/>
    <col min="7" max="7" width="9.00390625" style="7" customWidth="1"/>
  </cols>
  <sheetData>
    <row r="1" ht="12.75">
      <c r="F1" s="31" t="s">
        <v>455</v>
      </c>
    </row>
    <row r="2" ht="12.75">
      <c r="F2" s="31" t="s">
        <v>259</v>
      </c>
    </row>
    <row r="3" ht="12.75">
      <c r="F3" s="31" t="s">
        <v>255</v>
      </c>
    </row>
    <row r="4" ht="12.75">
      <c r="F4" s="31" t="s">
        <v>274</v>
      </c>
    </row>
    <row r="6" spans="1:7" ht="43.5" customHeight="1">
      <c r="A6" s="473" t="s">
        <v>454</v>
      </c>
      <c r="B6" s="473"/>
      <c r="C6" s="473"/>
      <c r="D6" s="473"/>
      <c r="E6" s="473"/>
      <c r="F6"/>
      <c r="G6"/>
    </row>
    <row r="7" spans="1:7" ht="17.25" customHeight="1">
      <c r="A7" s="212"/>
      <c r="B7" s="212"/>
      <c r="C7" s="212"/>
      <c r="D7" s="212"/>
      <c r="E7" s="212"/>
      <c r="F7" s="212"/>
      <c r="G7" s="212"/>
    </row>
    <row r="8" spans="1:7" ht="12.75">
      <c r="A8" s="212"/>
      <c r="B8" s="212"/>
      <c r="C8" s="212"/>
      <c r="D8" s="212"/>
      <c r="E8" s="30"/>
      <c r="F8" s="30"/>
      <c r="G8" s="30"/>
    </row>
    <row r="9" spans="1:7" ht="24.75" customHeight="1">
      <c r="A9" s="416" t="s">
        <v>0</v>
      </c>
      <c r="B9" s="416" t="s">
        <v>1</v>
      </c>
      <c r="C9" s="416" t="s">
        <v>2</v>
      </c>
      <c r="D9" s="416" t="s">
        <v>3</v>
      </c>
      <c r="E9" s="474" t="s">
        <v>173</v>
      </c>
      <c r="F9" s="379" t="s">
        <v>252</v>
      </c>
      <c r="G9" s="380"/>
    </row>
    <row r="10" spans="1:7" ht="24.75" customHeight="1">
      <c r="A10" s="417"/>
      <c r="B10" s="417"/>
      <c r="C10" s="417"/>
      <c r="D10" s="417"/>
      <c r="E10" s="475"/>
      <c r="F10" s="143" t="s">
        <v>253</v>
      </c>
      <c r="G10" s="143" t="s">
        <v>254</v>
      </c>
    </row>
    <row r="11" spans="1:7" ht="24.75" customHeight="1">
      <c r="A11" s="43" t="s">
        <v>19</v>
      </c>
      <c r="B11" s="5"/>
      <c r="C11" s="23"/>
      <c r="D11" s="41" t="s">
        <v>20</v>
      </c>
      <c r="E11" s="55">
        <f>SUM(E12)</f>
        <v>75000</v>
      </c>
      <c r="F11" s="55">
        <f>SUM(F12)</f>
        <v>34640</v>
      </c>
      <c r="G11" s="181">
        <f>SUM(F11/E11)*100</f>
        <v>46.18666666666667</v>
      </c>
    </row>
    <row r="12" spans="1:7" ht="24.75" customHeight="1">
      <c r="A12" s="2"/>
      <c r="B12" s="2">
        <v>75011</v>
      </c>
      <c r="C12" s="4"/>
      <c r="D12" s="20" t="s">
        <v>21</v>
      </c>
      <c r="E12" s="21">
        <f>SUM(E13)</f>
        <v>75000</v>
      </c>
      <c r="F12" s="21">
        <f>SUM(F13)</f>
        <v>34640</v>
      </c>
      <c r="G12" s="182">
        <f>SUM(F12/E12)*100</f>
        <v>46.18666666666667</v>
      </c>
    </row>
    <row r="13" spans="1:7" ht="41.25" customHeight="1">
      <c r="A13" s="2"/>
      <c r="B13" s="3"/>
      <c r="C13" s="145">
        <v>2350</v>
      </c>
      <c r="D13" s="20" t="s">
        <v>450</v>
      </c>
      <c r="E13" s="21">
        <v>75000</v>
      </c>
      <c r="F13" s="21">
        <v>34640</v>
      </c>
      <c r="G13" s="182">
        <f>SUM(F13/E13)*100</f>
        <v>46.18666666666667</v>
      </c>
    </row>
    <row r="14" spans="1:7" ht="24.75" customHeight="1">
      <c r="A14" s="9"/>
      <c r="B14" s="9"/>
      <c r="C14" s="9"/>
      <c r="D14" s="18" t="s">
        <v>87</v>
      </c>
      <c r="E14" s="55">
        <f>SUM(E11)</f>
        <v>75000</v>
      </c>
      <c r="F14" s="55">
        <f>SUM(F11)</f>
        <v>34640</v>
      </c>
      <c r="G14" s="181">
        <f>SUM(F14/E14)*100</f>
        <v>46.18666666666667</v>
      </c>
    </row>
  </sheetData>
  <mergeCells count="7">
    <mergeCell ref="F9:G9"/>
    <mergeCell ref="A6:E6"/>
    <mergeCell ref="A9:A10"/>
    <mergeCell ref="B9:B10"/>
    <mergeCell ref="C9:C10"/>
    <mergeCell ref="D9:D10"/>
    <mergeCell ref="E9:E10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3"/>
  <sheetViews>
    <sheetView workbookViewId="0" topLeftCell="A7">
      <pane xSplit="4" ySplit="2" topLeftCell="E355" activePane="bottomRight" state="frozen"/>
      <selection pane="topLeft" activeCell="A7" sqref="A7"/>
      <selection pane="topRight" activeCell="E7" sqref="E7"/>
      <selection pane="bottomLeft" activeCell="A9" sqref="A9"/>
      <selection pane="bottomRight" activeCell="G294" activeCellId="10" sqref="G55:G56 G71:G72 G106 G122:G123 G153:G154 G174:G175 G201:G202 G245:G246 G257 G266:G267 G294:G295"/>
    </sheetView>
  </sheetViews>
  <sheetFormatPr defaultColWidth="9.00390625" defaultRowHeight="12.75"/>
  <cols>
    <col min="1" max="1" width="4.75390625" style="7" customWidth="1"/>
    <col min="2" max="2" width="7.25390625" style="7" bestFit="1" customWidth="1"/>
    <col min="3" max="3" width="4.75390625" style="7" customWidth="1"/>
    <col min="4" max="4" width="27.75390625" style="7" customWidth="1"/>
    <col min="5" max="6" width="12.25390625" style="39" bestFit="1" customWidth="1"/>
    <col min="7" max="7" width="12.625" style="69" customWidth="1"/>
    <col min="8" max="8" width="6.625" style="134" customWidth="1"/>
  </cols>
  <sheetData>
    <row r="1" spans="1:7" ht="12.75">
      <c r="A1" s="76"/>
      <c r="B1" s="76"/>
      <c r="C1" s="76"/>
      <c r="D1" s="76"/>
      <c r="E1" s="77"/>
      <c r="F1" s="77"/>
      <c r="G1" s="31" t="s">
        <v>260</v>
      </c>
    </row>
    <row r="2" spans="1:7" ht="12.75">
      <c r="A2" s="76"/>
      <c r="B2" s="76"/>
      <c r="C2" s="76"/>
      <c r="D2" s="76"/>
      <c r="E2" s="77"/>
      <c r="F2" s="77"/>
      <c r="G2" s="31" t="s">
        <v>259</v>
      </c>
    </row>
    <row r="3" spans="1:7" ht="12.75">
      <c r="A3" s="76"/>
      <c r="B3" s="76"/>
      <c r="C3" s="76"/>
      <c r="D3" s="76"/>
      <c r="E3" s="77"/>
      <c r="F3" s="77"/>
      <c r="G3" s="31" t="s">
        <v>255</v>
      </c>
    </row>
    <row r="4" spans="1:7" ht="12.75">
      <c r="A4" s="76"/>
      <c r="B4" s="76"/>
      <c r="C4" s="76"/>
      <c r="D4" s="76"/>
      <c r="E4" s="77"/>
      <c r="F4" s="77"/>
      <c r="G4" s="31" t="s">
        <v>274</v>
      </c>
    </row>
    <row r="5" spans="1:7" ht="12.75">
      <c r="A5" s="76"/>
      <c r="B5" s="76"/>
      <c r="C5" s="76"/>
      <c r="D5" s="76"/>
      <c r="E5" s="77"/>
      <c r="F5" s="77"/>
      <c r="G5" s="31"/>
    </row>
    <row r="6" spans="1:6" ht="21" customHeight="1">
      <c r="A6" s="370" t="s">
        <v>280</v>
      </c>
      <c r="B6" s="370"/>
      <c r="C6" s="370"/>
      <c r="D6" s="370"/>
      <c r="E6" s="78"/>
      <c r="F6" s="78"/>
    </row>
    <row r="7" spans="1:8" ht="17.25" customHeight="1">
      <c r="A7" s="371" t="s">
        <v>0</v>
      </c>
      <c r="B7" s="371" t="s">
        <v>1</v>
      </c>
      <c r="C7" s="371" t="s">
        <v>2</v>
      </c>
      <c r="D7" s="371" t="s">
        <v>3</v>
      </c>
      <c r="E7" s="385" t="s">
        <v>261</v>
      </c>
      <c r="F7" s="377" t="s">
        <v>239</v>
      </c>
      <c r="G7" s="387" t="s">
        <v>252</v>
      </c>
      <c r="H7" s="369"/>
    </row>
    <row r="8" spans="1:8" ht="16.5" customHeight="1">
      <c r="A8" s="372"/>
      <c r="B8" s="372"/>
      <c r="C8" s="372"/>
      <c r="D8" s="372"/>
      <c r="E8" s="386"/>
      <c r="F8" s="378"/>
      <c r="G8" s="135" t="s">
        <v>253</v>
      </c>
      <c r="H8" s="135" t="s">
        <v>254</v>
      </c>
    </row>
    <row r="9" spans="1:8" s="12" customFormat="1" ht="21.75" customHeight="1">
      <c r="A9" s="46" t="s">
        <v>4</v>
      </c>
      <c r="B9" s="80"/>
      <c r="C9" s="81"/>
      <c r="D9" s="49" t="s">
        <v>5</v>
      </c>
      <c r="E9" s="50">
        <f aca="true" t="shared" si="0" ref="E9:G10">SUM(E10)</f>
        <v>8766</v>
      </c>
      <c r="F9" s="50">
        <f t="shared" si="0"/>
        <v>8766</v>
      </c>
      <c r="G9" s="55">
        <f t="shared" si="0"/>
        <v>3401</v>
      </c>
      <c r="H9" s="209">
        <f>SUM(G9/F9)*100</f>
        <v>38.79762719598448</v>
      </c>
    </row>
    <row r="10" spans="1:8" s="28" customFormat="1" ht="21" customHeight="1">
      <c r="A10" s="84"/>
      <c r="B10" s="105" t="s">
        <v>89</v>
      </c>
      <c r="C10" s="85"/>
      <c r="D10" s="51" t="s">
        <v>90</v>
      </c>
      <c r="E10" s="103">
        <f t="shared" si="0"/>
        <v>8766</v>
      </c>
      <c r="F10" s="103">
        <f t="shared" si="0"/>
        <v>8766</v>
      </c>
      <c r="G10" s="114">
        <f t="shared" si="0"/>
        <v>3401</v>
      </c>
      <c r="H10" s="210">
        <f aca="true" t="shared" si="1" ref="H10:H81">SUM(G10/F10)*100</f>
        <v>38.79762719598448</v>
      </c>
    </row>
    <row r="11" spans="1:8" s="28" customFormat="1" ht="33.75" customHeight="1">
      <c r="A11" s="106"/>
      <c r="B11" s="107"/>
      <c r="C11" s="85">
        <v>2850</v>
      </c>
      <c r="D11" s="51" t="s">
        <v>91</v>
      </c>
      <c r="E11" s="103">
        <v>8766</v>
      </c>
      <c r="F11" s="103">
        <v>8766</v>
      </c>
      <c r="G11" s="114">
        <v>3401</v>
      </c>
      <c r="H11" s="210">
        <f t="shared" si="1"/>
        <v>38.79762719598448</v>
      </c>
    </row>
    <row r="12" spans="1:8" s="54" customFormat="1" ht="21.75" customHeight="1">
      <c r="A12" s="46" t="s">
        <v>94</v>
      </c>
      <c r="B12" s="47"/>
      <c r="C12" s="48"/>
      <c r="D12" s="49" t="s">
        <v>95</v>
      </c>
      <c r="E12" s="50">
        <f>SUM(E13,E15)</f>
        <v>1136621</v>
      </c>
      <c r="F12" s="50">
        <f>SUM(F13,F15)</f>
        <v>1163320</v>
      </c>
      <c r="G12" s="50">
        <f>SUM(G13,G15)</f>
        <v>705912</v>
      </c>
      <c r="H12" s="209">
        <f t="shared" si="1"/>
        <v>60.68081009524464</v>
      </c>
    </row>
    <row r="13" spans="1:8" s="28" customFormat="1" ht="21" customHeight="1">
      <c r="A13" s="84"/>
      <c r="B13" s="105" t="s">
        <v>287</v>
      </c>
      <c r="C13" s="109"/>
      <c r="D13" s="51" t="s">
        <v>288</v>
      </c>
      <c r="E13" s="103">
        <f>SUM(E14)</f>
        <v>0</v>
      </c>
      <c r="F13" s="103">
        <f>SUM(F14)</f>
        <v>72500</v>
      </c>
      <c r="G13" s="103">
        <f>SUM(G14)</f>
        <v>0</v>
      </c>
      <c r="H13" s="210">
        <f>SUM(G13/F13)*100</f>
        <v>0</v>
      </c>
    </row>
    <row r="14" spans="1:8" s="28" customFormat="1" ht="67.5" customHeight="1">
      <c r="A14" s="84"/>
      <c r="B14" s="110"/>
      <c r="C14" s="84">
        <v>6300</v>
      </c>
      <c r="D14" s="51" t="s">
        <v>289</v>
      </c>
      <c r="E14" s="103">
        <v>0</v>
      </c>
      <c r="F14" s="103">
        <v>72500</v>
      </c>
      <c r="G14" s="114">
        <v>0</v>
      </c>
      <c r="H14" s="210">
        <f>SUM(G14/F14)*100</f>
        <v>0</v>
      </c>
    </row>
    <row r="15" spans="1:8" s="28" customFormat="1" ht="21" customHeight="1">
      <c r="A15" s="84"/>
      <c r="B15" s="105" t="s">
        <v>96</v>
      </c>
      <c r="C15" s="109"/>
      <c r="D15" s="51" t="s">
        <v>97</v>
      </c>
      <c r="E15" s="103">
        <f>SUM(E16:E21)</f>
        <v>1136621</v>
      </c>
      <c r="F15" s="103">
        <f>SUM(F16:F21)</f>
        <v>1090820</v>
      </c>
      <c r="G15" s="114">
        <f>SUM(G16:G20)</f>
        <v>705912</v>
      </c>
      <c r="H15" s="210">
        <f t="shared" si="1"/>
        <v>64.71388496727232</v>
      </c>
    </row>
    <row r="16" spans="1:8" s="28" customFormat="1" ht="21" customHeight="1">
      <c r="A16" s="84"/>
      <c r="B16" s="110"/>
      <c r="C16" s="84">
        <v>4210</v>
      </c>
      <c r="D16" s="51" t="s">
        <v>92</v>
      </c>
      <c r="E16" s="103">
        <v>26175</v>
      </c>
      <c r="F16" s="103">
        <v>28420</v>
      </c>
      <c r="G16" s="114">
        <v>23268</v>
      </c>
      <c r="H16" s="210">
        <f t="shared" si="1"/>
        <v>81.87192118226601</v>
      </c>
    </row>
    <row r="17" spans="1:8" s="28" customFormat="1" ht="21" customHeight="1">
      <c r="A17" s="84"/>
      <c r="B17" s="110"/>
      <c r="C17" s="84">
        <v>4270</v>
      </c>
      <c r="D17" s="51" t="s">
        <v>98</v>
      </c>
      <c r="E17" s="103">
        <v>135000</v>
      </c>
      <c r="F17" s="103">
        <v>135000</v>
      </c>
      <c r="G17" s="114">
        <v>101457</v>
      </c>
      <c r="H17" s="210">
        <f t="shared" si="1"/>
        <v>75.15333333333334</v>
      </c>
    </row>
    <row r="18" spans="1:8" s="28" customFormat="1" ht="21" customHeight="1">
      <c r="A18" s="84"/>
      <c r="B18" s="110"/>
      <c r="C18" s="84">
        <v>4300</v>
      </c>
      <c r="D18" s="51" t="s">
        <v>99</v>
      </c>
      <c r="E18" s="103">
        <v>145103</v>
      </c>
      <c r="F18" s="103">
        <v>149557</v>
      </c>
      <c r="G18" s="114">
        <v>81187</v>
      </c>
      <c r="H18" s="210">
        <f t="shared" si="1"/>
        <v>54.28498833220778</v>
      </c>
    </row>
    <row r="19" spans="1:10" s="28" customFormat="1" ht="21" customHeight="1">
      <c r="A19" s="84"/>
      <c r="B19" s="110"/>
      <c r="C19" s="84">
        <v>6050</v>
      </c>
      <c r="D19" s="51" t="s">
        <v>93</v>
      </c>
      <c r="E19" s="103">
        <v>630343</v>
      </c>
      <c r="F19" s="103">
        <v>650343</v>
      </c>
      <c r="G19" s="114">
        <v>500000</v>
      </c>
      <c r="H19" s="210">
        <f t="shared" si="1"/>
        <v>76.8825066157397</v>
      </c>
      <c r="I19" s="149"/>
      <c r="J19" s="150"/>
    </row>
    <row r="20" spans="1:8" s="28" customFormat="1" ht="21" customHeight="1">
      <c r="A20" s="84"/>
      <c r="B20" s="110"/>
      <c r="C20" s="84">
        <v>6800</v>
      </c>
      <c r="D20" s="51" t="s">
        <v>234</v>
      </c>
      <c r="E20" s="103">
        <v>200000</v>
      </c>
      <c r="F20" s="103">
        <v>127500</v>
      </c>
      <c r="G20" s="114">
        <v>0</v>
      </c>
      <c r="H20" s="210">
        <f t="shared" si="1"/>
        <v>0</v>
      </c>
    </row>
    <row r="21" spans="1:8" s="7" customFormat="1" ht="67.5" customHeight="1" hidden="1">
      <c r="A21" s="36"/>
      <c r="B21" s="38"/>
      <c r="C21" s="36">
        <v>6220</v>
      </c>
      <c r="D21" s="51" t="s">
        <v>179</v>
      </c>
      <c r="E21" s="37">
        <f>20000-20000</f>
        <v>0</v>
      </c>
      <c r="F21" s="37">
        <f>20000-20000</f>
        <v>0</v>
      </c>
      <c r="G21" s="21"/>
      <c r="H21" s="209" t="e">
        <f t="shared" si="1"/>
        <v>#DIV/0!</v>
      </c>
    </row>
    <row r="22" spans="1:8" s="54" customFormat="1" ht="21.75" customHeight="1">
      <c r="A22" s="46" t="s">
        <v>11</v>
      </c>
      <c r="B22" s="47"/>
      <c r="C22" s="48"/>
      <c r="D22" s="49" t="s">
        <v>12</v>
      </c>
      <c r="E22" s="50">
        <f>SUM(E23,E25,E29,E33,)</f>
        <v>595500</v>
      </c>
      <c r="F22" s="50">
        <f>SUM(F23,F25,F29,F33,)</f>
        <v>678570</v>
      </c>
      <c r="G22" s="50">
        <f>SUM(G23,G25,G29,G33,)</f>
        <v>444470</v>
      </c>
      <c r="H22" s="209">
        <f t="shared" si="1"/>
        <v>65.50098000206316</v>
      </c>
    </row>
    <row r="23" spans="1:8" s="28" customFormat="1" ht="24">
      <c r="A23" s="84"/>
      <c r="B23" s="110">
        <v>70004</v>
      </c>
      <c r="C23" s="109"/>
      <c r="D23" s="51" t="s">
        <v>225</v>
      </c>
      <c r="E23" s="103">
        <f>SUM(E24)</f>
        <v>0</v>
      </c>
      <c r="F23" s="103">
        <f>SUM(F24)</f>
        <v>34970</v>
      </c>
      <c r="G23" s="114">
        <f>SUM(G24)</f>
        <v>5153</v>
      </c>
      <c r="H23" s="210">
        <f t="shared" si="1"/>
        <v>14.735487560766373</v>
      </c>
    </row>
    <row r="24" spans="1:8" s="28" customFormat="1" ht="23.25" customHeight="1">
      <c r="A24" s="84"/>
      <c r="B24" s="110"/>
      <c r="C24" s="109">
        <v>4300</v>
      </c>
      <c r="D24" s="51" t="s">
        <v>99</v>
      </c>
      <c r="E24" s="103">
        <v>0</v>
      </c>
      <c r="F24" s="103">
        <v>34970</v>
      </c>
      <c r="G24" s="114">
        <v>5153</v>
      </c>
      <c r="H24" s="210">
        <f t="shared" si="1"/>
        <v>14.735487560766373</v>
      </c>
    </row>
    <row r="25" spans="1:8" s="28" customFormat="1" ht="24">
      <c r="A25" s="84"/>
      <c r="B25" s="105" t="s">
        <v>13</v>
      </c>
      <c r="C25" s="109"/>
      <c r="D25" s="51" t="s">
        <v>182</v>
      </c>
      <c r="E25" s="103">
        <f>SUM(E26:E28)</f>
        <v>118200</v>
      </c>
      <c r="F25" s="103">
        <f>SUM(F26:F28)</f>
        <v>118200</v>
      </c>
      <c r="G25" s="103">
        <f>SUM(G26:G28)</f>
        <v>43790</v>
      </c>
      <c r="H25" s="210">
        <f t="shared" si="1"/>
        <v>37.04737732656515</v>
      </c>
    </row>
    <row r="26" spans="1:8" s="28" customFormat="1" ht="21" customHeight="1">
      <c r="A26" s="84"/>
      <c r="B26" s="105"/>
      <c r="C26" s="109">
        <v>4260</v>
      </c>
      <c r="D26" s="51" t="s">
        <v>115</v>
      </c>
      <c r="E26" s="103">
        <v>0</v>
      </c>
      <c r="F26" s="103">
        <v>500</v>
      </c>
      <c r="G26" s="114">
        <v>372</v>
      </c>
      <c r="H26" s="210">
        <f>SUM(G26/F26)*100</f>
        <v>74.4</v>
      </c>
    </row>
    <row r="27" spans="1:8" s="28" customFormat="1" ht="21" customHeight="1">
      <c r="A27" s="84"/>
      <c r="B27" s="110"/>
      <c r="C27" s="84">
        <v>4300</v>
      </c>
      <c r="D27" s="51" t="s">
        <v>99</v>
      </c>
      <c r="E27" s="103">
        <v>111500</v>
      </c>
      <c r="F27" s="103">
        <v>109950</v>
      </c>
      <c r="G27" s="114">
        <v>35674</v>
      </c>
      <c r="H27" s="210">
        <f>SUM(G27/F27)*100</f>
        <v>32.44565711687131</v>
      </c>
    </row>
    <row r="28" spans="1:8" s="28" customFormat="1" ht="21" customHeight="1">
      <c r="A28" s="84"/>
      <c r="B28" s="105"/>
      <c r="C28" s="109">
        <v>4510</v>
      </c>
      <c r="D28" s="51" t="s">
        <v>178</v>
      </c>
      <c r="E28" s="103">
        <v>6700</v>
      </c>
      <c r="F28" s="103">
        <v>7750</v>
      </c>
      <c r="G28" s="114">
        <v>7744</v>
      </c>
      <c r="H28" s="210">
        <f t="shared" si="1"/>
        <v>99.92258064516129</v>
      </c>
    </row>
    <row r="29" spans="1:8" s="28" customFormat="1" ht="21" customHeight="1">
      <c r="A29" s="84"/>
      <c r="B29" s="110">
        <v>70021</v>
      </c>
      <c r="C29" s="84"/>
      <c r="D29" s="51" t="s">
        <v>223</v>
      </c>
      <c r="E29" s="103">
        <f>SUM(E30:E32)</f>
        <v>425000</v>
      </c>
      <c r="F29" s="103">
        <f>SUM(F30:F32)</f>
        <v>425000</v>
      </c>
      <c r="G29" s="114">
        <f>SUM(G30:G32)</f>
        <v>312500</v>
      </c>
      <c r="H29" s="210">
        <f t="shared" si="1"/>
        <v>73.52941176470588</v>
      </c>
    </row>
    <row r="30" spans="1:8" s="28" customFormat="1" ht="21" customHeight="1">
      <c r="A30" s="84"/>
      <c r="B30" s="110"/>
      <c r="C30" s="84">
        <v>4300</v>
      </c>
      <c r="D30" s="51" t="s">
        <v>99</v>
      </c>
      <c r="E30" s="103">
        <v>50000</v>
      </c>
      <c r="F30" s="103">
        <v>50000</v>
      </c>
      <c r="G30" s="114">
        <v>0</v>
      </c>
      <c r="H30" s="210">
        <f t="shared" si="1"/>
        <v>0</v>
      </c>
    </row>
    <row r="31" spans="1:8" s="28" customFormat="1" ht="36.75" customHeight="1">
      <c r="A31" s="84"/>
      <c r="B31" s="110"/>
      <c r="C31" s="93">
        <v>6010</v>
      </c>
      <c r="D31" s="51" t="s">
        <v>377</v>
      </c>
      <c r="E31" s="103">
        <v>0</v>
      </c>
      <c r="F31" s="103">
        <v>375000</v>
      </c>
      <c r="G31" s="114">
        <v>312500</v>
      </c>
      <c r="H31" s="210">
        <f t="shared" si="1"/>
        <v>83.33333333333334</v>
      </c>
    </row>
    <row r="32" spans="1:8" s="28" customFormat="1" ht="24">
      <c r="A32" s="84"/>
      <c r="B32" s="110"/>
      <c r="C32" s="84">
        <v>6050</v>
      </c>
      <c r="D32" s="51" t="s">
        <v>93</v>
      </c>
      <c r="E32" s="103">
        <v>375000</v>
      </c>
      <c r="F32" s="103">
        <v>0</v>
      </c>
      <c r="G32" s="114">
        <v>0</v>
      </c>
      <c r="H32" s="210" t="s">
        <v>275</v>
      </c>
    </row>
    <row r="33" spans="1:8" s="28" customFormat="1" ht="21" customHeight="1">
      <c r="A33" s="84"/>
      <c r="B33" s="105">
        <v>70095</v>
      </c>
      <c r="C33" s="109"/>
      <c r="D33" s="51" t="s">
        <v>6</v>
      </c>
      <c r="E33" s="103">
        <f>SUM(E34:E38)</f>
        <v>52300</v>
      </c>
      <c r="F33" s="103">
        <f>SUM(F34:F38)</f>
        <v>100400</v>
      </c>
      <c r="G33" s="103">
        <f>SUM(G34:G38)</f>
        <v>83027</v>
      </c>
      <c r="H33" s="210">
        <f t="shared" si="1"/>
        <v>82.69621513944223</v>
      </c>
    </row>
    <row r="34" spans="1:8" s="28" customFormat="1" ht="21" customHeight="1">
      <c r="A34" s="84"/>
      <c r="B34" s="105"/>
      <c r="C34" s="109">
        <v>4210</v>
      </c>
      <c r="D34" s="51" t="s">
        <v>92</v>
      </c>
      <c r="E34" s="103">
        <v>0</v>
      </c>
      <c r="F34" s="103">
        <v>500</v>
      </c>
      <c r="G34" s="114">
        <v>494</v>
      </c>
      <c r="H34" s="210">
        <f t="shared" si="1"/>
        <v>98.8</v>
      </c>
    </row>
    <row r="35" spans="1:8" s="28" customFormat="1" ht="21" customHeight="1">
      <c r="A35" s="84"/>
      <c r="B35" s="105"/>
      <c r="C35" s="109">
        <v>4260</v>
      </c>
      <c r="D35" s="51" t="s">
        <v>115</v>
      </c>
      <c r="E35" s="103">
        <v>300</v>
      </c>
      <c r="F35" s="103">
        <v>300</v>
      </c>
      <c r="G35" s="114">
        <v>137</v>
      </c>
      <c r="H35" s="210">
        <f t="shared" si="1"/>
        <v>45.666666666666664</v>
      </c>
    </row>
    <row r="36" spans="1:8" s="28" customFormat="1" ht="21" customHeight="1">
      <c r="A36" s="84"/>
      <c r="B36" s="105"/>
      <c r="C36" s="109">
        <v>4300</v>
      </c>
      <c r="D36" s="51" t="s">
        <v>99</v>
      </c>
      <c r="E36" s="103">
        <v>2000</v>
      </c>
      <c r="F36" s="103">
        <v>1500</v>
      </c>
      <c r="G36" s="114">
        <v>1500</v>
      </c>
      <c r="H36" s="210">
        <f t="shared" si="1"/>
        <v>100</v>
      </c>
    </row>
    <row r="37" spans="1:8" s="28" customFormat="1" ht="24">
      <c r="A37" s="84"/>
      <c r="B37" s="105"/>
      <c r="C37" s="109">
        <v>4590</v>
      </c>
      <c r="D37" s="51" t="s">
        <v>229</v>
      </c>
      <c r="E37" s="103">
        <v>0</v>
      </c>
      <c r="F37" s="103">
        <v>18100</v>
      </c>
      <c r="G37" s="114">
        <v>11780</v>
      </c>
      <c r="H37" s="210">
        <f t="shared" si="1"/>
        <v>65.0828729281768</v>
      </c>
    </row>
    <row r="38" spans="1:8" s="28" customFormat="1" ht="24">
      <c r="A38" s="84"/>
      <c r="B38" s="105"/>
      <c r="C38" s="84">
        <v>6050</v>
      </c>
      <c r="D38" s="51" t="s">
        <v>93</v>
      </c>
      <c r="E38" s="103">
        <f>50000</f>
        <v>50000</v>
      </c>
      <c r="F38" s="103">
        <v>80000</v>
      </c>
      <c r="G38" s="114">
        <v>69116</v>
      </c>
      <c r="H38" s="210">
        <f t="shared" si="1"/>
        <v>86.395</v>
      </c>
    </row>
    <row r="39" spans="1:8" s="28" customFormat="1" ht="22.5" hidden="1">
      <c r="A39" s="84"/>
      <c r="B39" s="105"/>
      <c r="C39" s="84">
        <v>6060</v>
      </c>
      <c r="D39" s="51" t="s">
        <v>117</v>
      </c>
      <c r="E39" s="103">
        <v>0</v>
      </c>
      <c r="F39" s="103">
        <v>0</v>
      </c>
      <c r="G39" s="114">
        <v>0</v>
      </c>
      <c r="H39" s="210" t="e">
        <f t="shared" si="1"/>
        <v>#DIV/0!</v>
      </c>
    </row>
    <row r="40" spans="1:8" s="54" customFormat="1" ht="21.75" customHeight="1">
      <c r="A40" s="46" t="s">
        <v>17</v>
      </c>
      <c r="B40" s="47"/>
      <c r="C40" s="48"/>
      <c r="D40" s="49" t="s">
        <v>100</v>
      </c>
      <c r="E40" s="50">
        <f>SUM(E41,E45,E47)</f>
        <v>121050</v>
      </c>
      <c r="F40" s="50">
        <f>SUM(F41,F45,F47)</f>
        <v>121050</v>
      </c>
      <c r="G40" s="55">
        <f>SUM(G41,G47,)</f>
        <v>14626</v>
      </c>
      <c r="H40" s="209">
        <f t="shared" si="1"/>
        <v>12.082610491532424</v>
      </c>
    </row>
    <row r="41" spans="1:8" s="28" customFormat="1" ht="21" customHeight="1">
      <c r="A41" s="84"/>
      <c r="B41" s="105" t="s">
        <v>101</v>
      </c>
      <c r="C41" s="109"/>
      <c r="D41" s="51" t="s">
        <v>102</v>
      </c>
      <c r="E41" s="103">
        <f>SUM(E42:E44)</f>
        <v>119200</v>
      </c>
      <c r="F41" s="103">
        <f>SUM(F42:F44)</f>
        <v>119200</v>
      </c>
      <c r="G41" s="103">
        <f>SUM(G42:G44)</f>
        <v>14118</v>
      </c>
      <c r="H41" s="210">
        <f t="shared" si="1"/>
        <v>11.843959731543624</v>
      </c>
    </row>
    <row r="42" spans="1:8" s="28" customFormat="1" ht="21" customHeight="1">
      <c r="A42" s="84"/>
      <c r="B42" s="105"/>
      <c r="C42" s="109">
        <v>3030</v>
      </c>
      <c r="D42" s="51" t="s">
        <v>109</v>
      </c>
      <c r="E42" s="103">
        <v>8200</v>
      </c>
      <c r="F42" s="103">
        <v>0</v>
      </c>
      <c r="G42" s="114">
        <v>0</v>
      </c>
      <c r="H42" s="210" t="s">
        <v>275</v>
      </c>
    </row>
    <row r="43" spans="1:8" s="28" customFormat="1" ht="21" customHeight="1">
      <c r="A43" s="84"/>
      <c r="B43" s="105"/>
      <c r="C43" s="109">
        <v>4170</v>
      </c>
      <c r="D43" s="51" t="s">
        <v>281</v>
      </c>
      <c r="E43" s="103">
        <v>0</v>
      </c>
      <c r="F43" s="103">
        <v>8200</v>
      </c>
      <c r="G43" s="114">
        <v>1401</v>
      </c>
      <c r="H43" s="210">
        <f t="shared" si="1"/>
        <v>17.085365853658537</v>
      </c>
    </row>
    <row r="44" spans="1:8" s="28" customFormat="1" ht="20.25" customHeight="1">
      <c r="A44" s="84"/>
      <c r="B44" s="105"/>
      <c r="C44" s="84">
        <v>4300</v>
      </c>
      <c r="D44" s="51" t="s">
        <v>99</v>
      </c>
      <c r="E44" s="103">
        <v>111000</v>
      </c>
      <c r="F44" s="103">
        <v>111000</v>
      </c>
      <c r="G44" s="114">
        <v>12717</v>
      </c>
      <c r="H44" s="210">
        <f t="shared" si="1"/>
        <v>11.456756756756757</v>
      </c>
    </row>
    <row r="45" spans="1:8" s="28" customFormat="1" ht="21" customHeight="1" hidden="1">
      <c r="A45" s="84"/>
      <c r="B45" s="105">
        <v>71014</v>
      </c>
      <c r="C45" s="109"/>
      <c r="D45" s="51" t="s">
        <v>186</v>
      </c>
      <c r="E45" s="103">
        <f>SUM(E46)</f>
        <v>0</v>
      </c>
      <c r="F45" s="103">
        <f>SUM(F46)</f>
        <v>0</v>
      </c>
      <c r="G45" s="114"/>
      <c r="H45" s="210" t="e">
        <f t="shared" si="1"/>
        <v>#DIV/0!</v>
      </c>
    </row>
    <row r="46" spans="1:8" s="28" customFormat="1" ht="12" customHeight="1" hidden="1">
      <c r="A46" s="84"/>
      <c r="B46" s="105"/>
      <c r="C46" s="84">
        <v>4300</v>
      </c>
      <c r="D46" s="51" t="s">
        <v>99</v>
      </c>
      <c r="E46" s="103">
        <f>5000-5000</f>
        <v>0</v>
      </c>
      <c r="F46" s="103">
        <f>5000-5000</f>
        <v>0</v>
      </c>
      <c r="G46" s="114"/>
      <c r="H46" s="210" t="e">
        <f t="shared" si="1"/>
        <v>#DIV/0!</v>
      </c>
    </row>
    <row r="47" spans="1:8" s="28" customFormat="1" ht="21" customHeight="1">
      <c r="A47" s="84"/>
      <c r="B47" s="105">
        <v>71035</v>
      </c>
      <c r="C47" s="84"/>
      <c r="D47" s="51" t="s">
        <v>18</v>
      </c>
      <c r="E47" s="103">
        <f>SUM(E48:E50)</f>
        <v>1850</v>
      </c>
      <c r="F47" s="103">
        <f>SUM(F48:F50)</f>
        <v>1850</v>
      </c>
      <c r="G47" s="114">
        <f>SUM(G48:G50)</f>
        <v>508</v>
      </c>
      <c r="H47" s="210">
        <f t="shared" si="1"/>
        <v>27.459459459459463</v>
      </c>
    </row>
    <row r="48" spans="1:8" s="28" customFormat="1" ht="21" customHeight="1" hidden="1">
      <c r="A48" s="84"/>
      <c r="B48" s="105"/>
      <c r="C48" s="84">
        <v>4210</v>
      </c>
      <c r="D48" s="51" t="s">
        <v>92</v>
      </c>
      <c r="E48" s="103">
        <v>0</v>
      </c>
      <c r="F48" s="103">
        <v>0</v>
      </c>
      <c r="G48" s="114">
        <v>0</v>
      </c>
      <c r="H48" s="210">
        <v>0</v>
      </c>
    </row>
    <row r="49" spans="1:8" s="28" customFormat="1" ht="21" customHeight="1">
      <c r="A49" s="84"/>
      <c r="B49" s="105"/>
      <c r="C49" s="84">
        <v>4260</v>
      </c>
      <c r="D49" s="51" t="s">
        <v>115</v>
      </c>
      <c r="E49" s="103">
        <v>850</v>
      </c>
      <c r="F49" s="103">
        <v>850</v>
      </c>
      <c r="G49" s="114">
        <v>123</v>
      </c>
      <c r="H49" s="210">
        <f t="shared" si="1"/>
        <v>14.470588235294118</v>
      </c>
    </row>
    <row r="50" spans="1:8" s="28" customFormat="1" ht="21" customHeight="1">
      <c r="A50" s="84"/>
      <c r="B50" s="105"/>
      <c r="C50" s="84">
        <v>4300</v>
      </c>
      <c r="D50" s="51" t="s">
        <v>99</v>
      </c>
      <c r="E50" s="103">
        <v>1000</v>
      </c>
      <c r="F50" s="103">
        <v>1000</v>
      </c>
      <c r="G50" s="114">
        <v>385</v>
      </c>
      <c r="H50" s="210">
        <f t="shared" si="1"/>
        <v>38.5</v>
      </c>
    </row>
    <row r="51" spans="1:8" s="54" customFormat="1" ht="21.75" customHeight="1">
      <c r="A51" s="46" t="s">
        <v>19</v>
      </c>
      <c r="B51" s="47"/>
      <c r="C51" s="48"/>
      <c r="D51" s="49" t="s">
        <v>103</v>
      </c>
      <c r="E51" s="50">
        <f>SUM(E52,E58,E66,E85,)</f>
        <v>4097693</v>
      </c>
      <c r="F51" s="50">
        <f>SUM(F52,F58,F66,F85,)</f>
        <v>4089697</v>
      </c>
      <c r="G51" s="55">
        <f>SUM(G52,G58,G66,G85)</f>
        <v>2065393</v>
      </c>
      <c r="H51" s="209">
        <f t="shared" si="1"/>
        <v>50.502347728939334</v>
      </c>
    </row>
    <row r="52" spans="1:8" s="28" customFormat="1" ht="21" customHeight="1">
      <c r="A52" s="84"/>
      <c r="B52" s="105">
        <v>75011</v>
      </c>
      <c r="C52" s="109"/>
      <c r="D52" s="51" t="s">
        <v>21</v>
      </c>
      <c r="E52" s="103">
        <f>SUM(E53:E57)</f>
        <v>142600</v>
      </c>
      <c r="F52" s="103">
        <f>SUM(F53:F57)</f>
        <v>142600</v>
      </c>
      <c r="G52" s="114">
        <f>SUM(G53:G57)</f>
        <v>132049</v>
      </c>
      <c r="H52" s="210">
        <f t="shared" si="1"/>
        <v>92.60098176718093</v>
      </c>
    </row>
    <row r="53" spans="1:8" s="28" customFormat="1" ht="21" customHeight="1">
      <c r="A53" s="84"/>
      <c r="B53" s="110"/>
      <c r="C53" s="84">
        <v>4010</v>
      </c>
      <c r="D53" s="51" t="s">
        <v>104</v>
      </c>
      <c r="E53" s="103">
        <v>102329</v>
      </c>
      <c r="F53" s="103">
        <v>102413</v>
      </c>
      <c r="G53" s="114">
        <v>95872</v>
      </c>
      <c r="H53" s="210">
        <f t="shared" si="1"/>
        <v>93.61311552244344</v>
      </c>
    </row>
    <row r="54" spans="1:8" s="28" customFormat="1" ht="21" customHeight="1">
      <c r="A54" s="84"/>
      <c r="B54" s="110"/>
      <c r="C54" s="84">
        <v>4040</v>
      </c>
      <c r="D54" s="51" t="s">
        <v>105</v>
      </c>
      <c r="E54" s="103">
        <v>14500</v>
      </c>
      <c r="F54" s="103">
        <v>14416</v>
      </c>
      <c r="G54" s="114">
        <v>14416</v>
      </c>
      <c r="H54" s="210">
        <f t="shared" si="1"/>
        <v>100</v>
      </c>
    </row>
    <row r="55" spans="1:8" s="28" customFormat="1" ht="21" customHeight="1">
      <c r="A55" s="84"/>
      <c r="B55" s="110"/>
      <c r="C55" s="84">
        <v>4110</v>
      </c>
      <c r="D55" s="51" t="s">
        <v>106</v>
      </c>
      <c r="E55" s="103">
        <v>17766</v>
      </c>
      <c r="F55" s="103">
        <v>16724</v>
      </c>
      <c r="G55" s="114">
        <v>14470</v>
      </c>
      <c r="H55" s="210">
        <f t="shared" si="1"/>
        <v>86.52236307103564</v>
      </c>
    </row>
    <row r="56" spans="1:8" s="28" customFormat="1" ht="21" customHeight="1">
      <c r="A56" s="84"/>
      <c r="B56" s="110"/>
      <c r="C56" s="84">
        <v>4120</v>
      </c>
      <c r="D56" s="51" t="s">
        <v>107</v>
      </c>
      <c r="E56" s="103">
        <v>2570</v>
      </c>
      <c r="F56" s="103">
        <v>2570</v>
      </c>
      <c r="G56" s="114">
        <v>2201</v>
      </c>
      <c r="H56" s="210">
        <f t="shared" si="1"/>
        <v>85.6420233463035</v>
      </c>
    </row>
    <row r="57" spans="1:8" s="28" customFormat="1" ht="24">
      <c r="A57" s="84"/>
      <c r="B57" s="110"/>
      <c r="C57" s="85">
        <v>4440</v>
      </c>
      <c r="D57" s="51" t="s">
        <v>108</v>
      </c>
      <c r="E57" s="103">
        <v>5435</v>
      </c>
      <c r="F57" s="103">
        <v>6477</v>
      </c>
      <c r="G57" s="114">
        <v>5090</v>
      </c>
      <c r="H57" s="210">
        <f t="shared" si="1"/>
        <v>78.58576501466729</v>
      </c>
    </row>
    <row r="58" spans="1:8" s="28" customFormat="1" ht="21" customHeight="1">
      <c r="A58" s="109"/>
      <c r="B58" s="105" t="s">
        <v>111</v>
      </c>
      <c r="C58" s="109"/>
      <c r="D58" s="51" t="s">
        <v>183</v>
      </c>
      <c r="E58" s="103">
        <f>SUM(E59:E65)</f>
        <v>222522</v>
      </c>
      <c r="F58" s="103">
        <f>SUM(F59:F65)</f>
        <v>222522</v>
      </c>
      <c r="G58" s="114">
        <f>SUM(G59:G65)</f>
        <v>111078</v>
      </c>
      <c r="H58" s="210">
        <f t="shared" si="1"/>
        <v>49.91776094049128</v>
      </c>
    </row>
    <row r="59" spans="1:8" s="28" customFormat="1" ht="21" customHeight="1">
      <c r="A59" s="109"/>
      <c r="B59" s="105"/>
      <c r="C59" s="84">
        <v>3030</v>
      </c>
      <c r="D59" s="51" t="s">
        <v>109</v>
      </c>
      <c r="E59" s="103">
        <v>180222</v>
      </c>
      <c r="F59" s="103">
        <v>180222</v>
      </c>
      <c r="G59" s="114">
        <v>97033</v>
      </c>
      <c r="H59" s="210">
        <f t="shared" si="1"/>
        <v>53.84081854601547</v>
      </c>
    </row>
    <row r="60" spans="1:8" s="28" customFormat="1" ht="21" customHeight="1">
      <c r="A60" s="109"/>
      <c r="B60" s="105"/>
      <c r="C60" s="84">
        <v>4170</v>
      </c>
      <c r="D60" s="51" t="s">
        <v>281</v>
      </c>
      <c r="E60" s="103">
        <v>0</v>
      </c>
      <c r="F60" s="103">
        <v>1000</v>
      </c>
      <c r="G60" s="114">
        <v>415</v>
      </c>
      <c r="H60" s="210">
        <f t="shared" si="1"/>
        <v>41.5</v>
      </c>
    </row>
    <row r="61" spans="1:8" s="28" customFormat="1" ht="21" customHeight="1">
      <c r="A61" s="109"/>
      <c r="B61" s="105"/>
      <c r="C61" s="84">
        <v>4210</v>
      </c>
      <c r="D61" s="51" t="s">
        <v>112</v>
      </c>
      <c r="E61" s="103">
        <v>13000</v>
      </c>
      <c r="F61" s="103">
        <v>13000</v>
      </c>
      <c r="G61" s="114">
        <v>5551</v>
      </c>
      <c r="H61" s="210">
        <f t="shared" si="1"/>
        <v>42.699999999999996</v>
      </c>
    </row>
    <row r="62" spans="1:8" s="28" customFormat="1" ht="21" customHeight="1">
      <c r="A62" s="109"/>
      <c r="B62" s="105"/>
      <c r="C62" s="84">
        <v>4300</v>
      </c>
      <c r="D62" s="51" t="s">
        <v>99</v>
      </c>
      <c r="E62" s="103">
        <v>25800</v>
      </c>
      <c r="F62" s="103">
        <v>24800</v>
      </c>
      <c r="G62" s="114">
        <v>7993</v>
      </c>
      <c r="H62" s="210">
        <f t="shared" si="1"/>
        <v>32.22983870967742</v>
      </c>
    </row>
    <row r="63" spans="1:8" s="28" customFormat="1" ht="21" customHeight="1">
      <c r="A63" s="109"/>
      <c r="B63" s="105"/>
      <c r="C63" s="84">
        <v>4410</v>
      </c>
      <c r="D63" s="51" t="s">
        <v>110</v>
      </c>
      <c r="E63" s="103">
        <v>3000</v>
      </c>
      <c r="F63" s="103">
        <v>3000</v>
      </c>
      <c r="G63" s="114">
        <v>86</v>
      </c>
      <c r="H63" s="210">
        <f t="shared" si="1"/>
        <v>2.8666666666666667</v>
      </c>
    </row>
    <row r="64" spans="1:8" s="28" customFormat="1" ht="15.75" customHeight="1" hidden="1">
      <c r="A64" s="109"/>
      <c r="B64" s="105"/>
      <c r="C64" s="109">
        <v>4420</v>
      </c>
      <c r="D64" s="51" t="s">
        <v>113</v>
      </c>
      <c r="E64" s="103">
        <v>0</v>
      </c>
      <c r="F64" s="103">
        <v>0</v>
      </c>
      <c r="G64" s="114">
        <v>0</v>
      </c>
      <c r="H64" s="210" t="e">
        <f t="shared" si="1"/>
        <v>#DIV/0!</v>
      </c>
    </row>
    <row r="65" spans="1:8" s="28" customFormat="1" ht="21" customHeight="1">
      <c r="A65" s="109"/>
      <c r="B65" s="105"/>
      <c r="C65" s="85">
        <v>4430</v>
      </c>
      <c r="D65" s="51" t="s">
        <v>114</v>
      </c>
      <c r="E65" s="103">
        <v>500</v>
      </c>
      <c r="F65" s="103">
        <v>500</v>
      </c>
      <c r="G65" s="114">
        <v>0</v>
      </c>
      <c r="H65" s="210">
        <f t="shared" si="1"/>
        <v>0</v>
      </c>
    </row>
    <row r="66" spans="1:8" s="28" customFormat="1" ht="21" customHeight="1">
      <c r="A66" s="109"/>
      <c r="B66" s="105" t="s">
        <v>23</v>
      </c>
      <c r="C66" s="109"/>
      <c r="D66" s="51" t="s">
        <v>24</v>
      </c>
      <c r="E66" s="103">
        <f>SUM(E67:E84)</f>
        <v>3472397</v>
      </c>
      <c r="F66" s="103">
        <f>SUM(F67:F84)</f>
        <v>3468401</v>
      </c>
      <c r="G66" s="114">
        <f>SUM(G67:G84)</f>
        <v>1697863</v>
      </c>
      <c r="H66" s="210">
        <f t="shared" si="1"/>
        <v>48.95232702331708</v>
      </c>
    </row>
    <row r="67" spans="1:8" s="28" customFormat="1" ht="22.5">
      <c r="A67" s="109"/>
      <c r="B67" s="105"/>
      <c r="C67" s="84">
        <v>3020</v>
      </c>
      <c r="D67" s="51" t="s">
        <v>283</v>
      </c>
      <c r="E67" s="103">
        <v>25250</v>
      </c>
      <c r="F67" s="103">
        <v>22250</v>
      </c>
      <c r="G67" s="114">
        <v>1858</v>
      </c>
      <c r="H67" s="210">
        <f t="shared" si="1"/>
        <v>8.350561797752809</v>
      </c>
    </row>
    <row r="68" spans="1:8" s="28" customFormat="1" ht="21" customHeight="1">
      <c r="A68" s="109"/>
      <c r="B68" s="105"/>
      <c r="C68" s="84">
        <v>3030</v>
      </c>
      <c r="D68" s="51" t="s">
        <v>109</v>
      </c>
      <c r="E68" s="103">
        <v>58000</v>
      </c>
      <c r="F68" s="103">
        <v>58000</v>
      </c>
      <c r="G68" s="114">
        <v>29100</v>
      </c>
      <c r="H68" s="210">
        <f t="shared" si="1"/>
        <v>50.172413793103445</v>
      </c>
    </row>
    <row r="69" spans="1:8" s="28" customFormat="1" ht="21" customHeight="1">
      <c r="A69" s="109"/>
      <c r="B69" s="105"/>
      <c r="C69" s="84">
        <v>4010</v>
      </c>
      <c r="D69" s="51" t="s">
        <v>104</v>
      </c>
      <c r="E69" s="103">
        <v>1964616</v>
      </c>
      <c r="F69" s="103">
        <v>1964616</v>
      </c>
      <c r="G69" s="114">
        <v>944138</v>
      </c>
      <c r="H69" s="210">
        <f t="shared" si="1"/>
        <v>48.05712668531662</v>
      </c>
    </row>
    <row r="70" spans="1:8" s="28" customFormat="1" ht="21" customHeight="1">
      <c r="A70" s="109"/>
      <c r="B70" s="105"/>
      <c r="C70" s="84">
        <v>4040</v>
      </c>
      <c r="D70" s="51" t="s">
        <v>105</v>
      </c>
      <c r="E70" s="103">
        <v>119700</v>
      </c>
      <c r="F70" s="103">
        <v>119700</v>
      </c>
      <c r="G70" s="114">
        <v>114321</v>
      </c>
      <c r="H70" s="210">
        <f t="shared" si="1"/>
        <v>95.50626566416041</v>
      </c>
    </row>
    <row r="71" spans="1:8" s="28" customFormat="1" ht="21" customHeight="1">
      <c r="A71" s="109"/>
      <c r="B71" s="105"/>
      <c r="C71" s="84">
        <v>4110</v>
      </c>
      <c r="D71" s="51" t="s">
        <v>106</v>
      </c>
      <c r="E71" s="103">
        <v>362582</v>
      </c>
      <c r="F71" s="103">
        <v>362582</v>
      </c>
      <c r="G71" s="114">
        <v>182189</v>
      </c>
      <c r="H71" s="210">
        <f t="shared" si="1"/>
        <v>50.24766811369567</v>
      </c>
    </row>
    <row r="72" spans="1:8" s="28" customFormat="1" ht="21" customHeight="1">
      <c r="A72" s="109"/>
      <c r="B72" s="105"/>
      <c r="C72" s="84">
        <v>4120</v>
      </c>
      <c r="D72" s="51" t="s">
        <v>107</v>
      </c>
      <c r="E72" s="103">
        <v>53464</v>
      </c>
      <c r="F72" s="103">
        <v>53464</v>
      </c>
      <c r="G72" s="114">
        <v>27280</v>
      </c>
      <c r="H72" s="210">
        <f t="shared" si="1"/>
        <v>51.02498877749514</v>
      </c>
    </row>
    <row r="73" spans="1:8" s="28" customFormat="1" ht="21" customHeight="1">
      <c r="A73" s="109"/>
      <c r="B73" s="105"/>
      <c r="C73" s="84">
        <v>4170</v>
      </c>
      <c r="D73" s="51" t="s">
        <v>281</v>
      </c>
      <c r="E73" s="103">
        <v>4000</v>
      </c>
      <c r="F73" s="103">
        <v>2000</v>
      </c>
      <c r="G73" s="114">
        <v>523</v>
      </c>
      <c r="H73" s="210">
        <f>SUM(G73/F73)*100</f>
        <v>26.150000000000002</v>
      </c>
    </row>
    <row r="74" spans="1:8" s="28" customFormat="1" ht="21" customHeight="1">
      <c r="A74" s="109"/>
      <c r="B74" s="105"/>
      <c r="C74" s="84">
        <v>4210</v>
      </c>
      <c r="D74" s="51" t="s">
        <v>112</v>
      </c>
      <c r="E74" s="103">
        <v>141450</v>
      </c>
      <c r="F74" s="103">
        <v>164650</v>
      </c>
      <c r="G74" s="114">
        <v>83694</v>
      </c>
      <c r="H74" s="210">
        <f t="shared" si="1"/>
        <v>50.831460674157306</v>
      </c>
    </row>
    <row r="75" spans="1:8" s="28" customFormat="1" ht="21" customHeight="1">
      <c r="A75" s="109"/>
      <c r="B75" s="105"/>
      <c r="C75" s="84">
        <v>4260</v>
      </c>
      <c r="D75" s="51" t="s">
        <v>115</v>
      </c>
      <c r="E75" s="103">
        <v>74500</v>
      </c>
      <c r="F75" s="103">
        <v>74500</v>
      </c>
      <c r="G75" s="114">
        <v>40161</v>
      </c>
      <c r="H75" s="210">
        <f t="shared" si="1"/>
        <v>53.90738255033557</v>
      </c>
    </row>
    <row r="76" spans="1:8" s="28" customFormat="1" ht="21" customHeight="1">
      <c r="A76" s="109"/>
      <c r="B76" s="105"/>
      <c r="C76" s="84">
        <v>4270</v>
      </c>
      <c r="D76" s="51" t="s">
        <v>98</v>
      </c>
      <c r="E76" s="103">
        <v>145000</v>
      </c>
      <c r="F76" s="103">
        <v>128000</v>
      </c>
      <c r="G76" s="114">
        <v>18895</v>
      </c>
      <c r="H76" s="210">
        <f t="shared" si="1"/>
        <v>14.76171875</v>
      </c>
    </row>
    <row r="77" spans="1:8" s="28" customFormat="1" ht="21" customHeight="1">
      <c r="A77" s="109"/>
      <c r="B77" s="105"/>
      <c r="C77" s="84">
        <v>4300</v>
      </c>
      <c r="D77" s="51" t="s">
        <v>99</v>
      </c>
      <c r="E77" s="103">
        <v>327260</v>
      </c>
      <c r="F77" s="103">
        <v>321244</v>
      </c>
      <c r="G77" s="114">
        <v>154988</v>
      </c>
      <c r="H77" s="210">
        <f t="shared" si="1"/>
        <v>48.246192925004046</v>
      </c>
    </row>
    <row r="78" spans="1:8" s="28" customFormat="1" ht="21" customHeight="1">
      <c r="A78" s="109"/>
      <c r="B78" s="105"/>
      <c r="C78" s="84">
        <v>4350</v>
      </c>
      <c r="D78" s="51" t="s">
        <v>282</v>
      </c>
      <c r="E78" s="103">
        <v>0</v>
      </c>
      <c r="F78" s="103">
        <v>4000</v>
      </c>
      <c r="G78" s="114">
        <v>1457</v>
      </c>
      <c r="H78" s="210">
        <f t="shared" si="1"/>
        <v>36.425000000000004</v>
      </c>
    </row>
    <row r="79" spans="1:8" s="28" customFormat="1" ht="21" customHeight="1">
      <c r="A79" s="109"/>
      <c r="B79" s="105"/>
      <c r="C79" s="84">
        <v>4410</v>
      </c>
      <c r="D79" s="51" t="s">
        <v>110</v>
      </c>
      <c r="E79" s="103">
        <v>42600</v>
      </c>
      <c r="F79" s="103">
        <v>42600</v>
      </c>
      <c r="G79" s="114">
        <v>20564</v>
      </c>
      <c r="H79" s="210">
        <f t="shared" si="1"/>
        <v>48.27230046948357</v>
      </c>
    </row>
    <row r="80" spans="1:8" s="28" customFormat="1" ht="21" customHeight="1">
      <c r="A80" s="109"/>
      <c r="B80" s="105"/>
      <c r="C80" s="109">
        <v>4420</v>
      </c>
      <c r="D80" s="51" t="s">
        <v>113</v>
      </c>
      <c r="E80" s="103">
        <v>3000</v>
      </c>
      <c r="F80" s="103">
        <v>3000</v>
      </c>
      <c r="G80" s="114">
        <v>3001</v>
      </c>
      <c r="H80" s="210">
        <f t="shared" si="1"/>
        <v>100.03333333333333</v>
      </c>
    </row>
    <row r="81" spans="1:8" s="28" customFormat="1" ht="21" customHeight="1">
      <c r="A81" s="109"/>
      <c r="B81" s="105"/>
      <c r="C81" s="85">
        <v>4430</v>
      </c>
      <c r="D81" s="51" t="s">
        <v>114</v>
      </c>
      <c r="E81" s="103">
        <v>41992</v>
      </c>
      <c r="F81" s="103">
        <v>38621</v>
      </c>
      <c r="G81" s="114">
        <v>10863</v>
      </c>
      <c r="H81" s="210">
        <f t="shared" si="1"/>
        <v>28.127184692265867</v>
      </c>
    </row>
    <row r="82" spans="1:8" s="28" customFormat="1" ht="22.5">
      <c r="A82" s="109"/>
      <c r="B82" s="105"/>
      <c r="C82" s="85">
        <v>4440</v>
      </c>
      <c r="D82" s="51" t="s">
        <v>108</v>
      </c>
      <c r="E82" s="103">
        <v>55733</v>
      </c>
      <c r="F82" s="103">
        <v>55733</v>
      </c>
      <c r="G82" s="114">
        <v>44815</v>
      </c>
      <c r="H82" s="210">
        <f aca="true" t="shared" si="2" ref="H82:H151">SUM(G82/F82)*100</f>
        <v>80.4101699172842</v>
      </c>
    </row>
    <row r="83" spans="1:8" s="28" customFormat="1" ht="21" customHeight="1">
      <c r="A83" s="109"/>
      <c r="B83" s="105"/>
      <c r="C83" s="109">
        <v>4580</v>
      </c>
      <c r="D83" s="51" t="s">
        <v>15</v>
      </c>
      <c r="E83" s="103">
        <v>0</v>
      </c>
      <c r="F83" s="103">
        <v>191</v>
      </c>
      <c r="G83" s="114">
        <v>169</v>
      </c>
      <c r="H83" s="210">
        <f t="shared" si="2"/>
        <v>88.48167539267016</v>
      </c>
    </row>
    <row r="84" spans="1:8" s="28" customFormat="1" ht="22.5">
      <c r="A84" s="109"/>
      <c r="B84" s="105"/>
      <c r="C84" s="109">
        <v>6060</v>
      </c>
      <c r="D84" s="51" t="s">
        <v>117</v>
      </c>
      <c r="E84" s="103">
        <v>53250</v>
      </c>
      <c r="F84" s="103">
        <v>53250</v>
      </c>
      <c r="G84" s="114">
        <v>19847</v>
      </c>
      <c r="H84" s="210">
        <f t="shared" si="2"/>
        <v>37.27136150234742</v>
      </c>
    </row>
    <row r="85" spans="1:8" s="28" customFormat="1" ht="21" customHeight="1">
      <c r="A85" s="109"/>
      <c r="B85" s="105" t="s">
        <v>477</v>
      </c>
      <c r="C85" s="109"/>
      <c r="D85" s="51" t="s">
        <v>478</v>
      </c>
      <c r="E85" s="103">
        <f>SUM(E86:E93)</f>
        <v>260174</v>
      </c>
      <c r="F85" s="103">
        <f>SUM(F86:F93)</f>
        <v>256174</v>
      </c>
      <c r="G85" s="114">
        <f>SUM(G86:G93)</f>
        <v>124403</v>
      </c>
      <c r="H85" s="210">
        <f t="shared" si="2"/>
        <v>48.56191494843349</v>
      </c>
    </row>
    <row r="86" spans="1:8" s="28" customFormat="1" ht="22.5">
      <c r="A86" s="109"/>
      <c r="B86" s="110"/>
      <c r="C86" s="109">
        <v>3020</v>
      </c>
      <c r="D86" s="51" t="s">
        <v>283</v>
      </c>
      <c r="E86" s="103">
        <v>9600</v>
      </c>
      <c r="F86" s="103">
        <v>9600</v>
      </c>
      <c r="G86" s="114">
        <v>4800</v>
      </c>
      <c r="H86" s="210">
        <f t="shared" si="2"/>
        <v>50</v>
      </c>
    </row>
    <row r="87" spans="1:8" s="28" customFormat="1" ht="21" customHeight="1">
      <c r="A87" s="109"/>
      <c r="B87" s="110"/>
      <c r="C87" s="109">
        <v>4170</v>
      </c>
      <c r="D87" s="51" t="s">
        <v>281</v>
      </c>
      <c r="E87" s="103">
        <v>0</v>
      </c>
      <c r="F87" s="103">
        <v>4000</v>
      </c>
      <c r="G87" s="114">
        <v>3640</v>
      </c>
      <c r="H87" s="210">
        <f t="shared" si="2"/>
        <v>91</v>
      </c>
    </row>
    <row r="88" spans="1:8" s="28" customFormat="1" ht="21" customHeight="1">
      <c r="A88" s="109"/>
      <c r="B88" s="110"/>
      <c r="C88" s="109">
        <v>4210</v>
      </c>
      <c r="D88" s="51" t="s">
        <v>112</v>
      </c>
      <c r="E88" s="103">
        <v>72874</v>
      </c>
      <c r="F88" s="103">
        <v>67174</v>
      </c>
      <c r="G88" s="114">
        <v>29518</v>
      </c>
      <c r="H88" s="210">
        <f t="shared" si="2"/>
        <v>43.94259683806235</v>
      </c>
    </row>
    <row r="89" spans="1:8" s="28" customFormat="1" ht="21" customHeight="1">
      <c r="A89" s="109"/>
      <c r="B89" s="110"/>
      <c r="C89" s="84">
        <v>4300</v>
      </c>
      <c r="D89" s="51" t="s">
        <v>99</v>
      </c>
      <c r="E89" s="103">
        <v>174500</v>
      </c>
      <c r="F89" s="103">
        <v>172100</v>
      </c>
      <c r="G89" s="114">
        <v>86345</v>
      </c>
      <c r="H89" s="210">
        <f t="shared" si="2"/>
        <v>50.171411969785005</v>
      </c>
    </row>
    <row r="90" spans="1:8" s="28" customFormat="1" ht="21" customHeight="1">
      <c r="A90" s="109"/>
      <c r="B90" s="110"/>
      <c r="C90" s="84">
        <v>4350</v>
      </c>
      <c r="D90" s="51" t="s">
        <v>282</v>
      </c>
      <c r="E90" s="103">
        <v>3200</v>
      </c>
      <c r="F90" s="103">
        <v>3200</v>
      </c>
      <c r="G90" s="114">
        <v>0</v>
      </c>
      <c r="H90" s="210">
        <f>SUM(G90/F90)*100</f>
        <v>0</v>
      </c>
    </row>
    <row r="91" spans="1:8" s="28" customFormat="1" ht="21" customHeight="1" hidden="1">
      <c r="A91" s="109"/>
      <c r="B91" s="110"/>
      <c r="C91" s="84">
        <v>4410</v>
      </c>
      <c r="D91" s="51" t="s">
        <v>110</v>
      </c>
      <c r="E91" s="103">
        <v>0</v>
      </c>
      <c r="F91" s="103">
        <v>0</v>
      </c>
      <c r="G91" s="114">
        <v>0</v>
      </c>
      <c r="H91" s="210" t="e">
        <f t="shared" si="2"/>
        <v>#DIV/0!</v>
      </c>
    </row>
    <row r="92" spans="1:8" s="28" customFormat="1" ht="21" customHeight="1" hidden="1">
      <c r="A92" s="109"/>
      <c r="B92" s="110"/>
      <c r="C92" s="109">
        <v>4420</v>
      </c>
      <c r="D92" s="51" t="s">
        <v>113</v>
      </c>
      <c r="E92" s="103">
        <v>0</v>
      </c>
      <c r="F92" s="103">
        <v>0</v>
      </c>
      <c r="G92" s="114">
        <v>0</v>
      </c>
      <c r="H92" s="210" t="e">
        <f t="shared" si="2"/>
        <v>#DIV/0!</v>
      </c>
    </row>
    <row r="93" spans="1:8" s="28" customFormat="1" ht="21" customHeight="1">
      <c r="A93" s="109"/>
      <c r="B93" s="110"/>
      <c r="C93" s="109">
        <v>4430</v>
      </c>
      <c r="D93" s="51" t="s">
        <v>114</v>
      </c>
      <c r="E93" s="103">
        <v>0</v>
      </c>
      <c r="F93" s="103">
        <v>100</v>
      </c>
      <c r="G93" s="114">
        <v>100</v>
      </c>
      <c r="H93" s="210">
        <f t="shared" si="2"/>
        <v>100</v>
      </c>
    </row>
    <row r="94" spans="1:8" s="54" customFormat="1" ht="48">
      <c r="A94" s="46">
        <v>751</v>
      </c>
      <c r="B94" s="47"/>
      <c r="C94" s="48"/>
      <c r="D94" s="49" t="s">
        <v>119</v>
      </c>
      <c r="E94" s="50">
        <f>SUM(E95)</f>
        <v>3737</v>
      </c>
      <c r="F94" s="50">
        <f>SUM(F95)</f>
        <v>3737</v>
      </c>
      <c r="G94" s="55">
        <f>SUM(G95,G98,)</f>
        <v>1658</v>
      </c>
      <c r="H94" s="209">
        <f t="shared" si="2"/>
        <v>44.36713941664437</v>
      </c>
    </row>
    <row r="95" spans="1:8" s="28" customFormat="1" ht="33.75">
      <c r="A95" s="109"/>
      <c r="B95" s="105">
        <v>75101</v>
      </c>
      <c r="C95" s="109"/>
      <c r="D95" s="51" t="s">
        <v>26</v>
      </c>
      <c r="E95" s="103">
        <f>SUM(E96:E97)</f>
        <v>3737</v>
      </c>
      <c r="F95" s="103">
        <f>SUM(F96:F97)</f>
        <v>3737</v>
      </c>
      <c r="G95" s="114">
        <f>SUM(G96:G97)</f>
        <v>1658</v>
      </c>
      <c r="H95" s="210">
        <f t="shared" si="2"/>
        <v>44.36713941664437</v>
      </c>
    </row>
    <row r="96" spans="1:8" s="28" customFormat="1" ht="21" customHeight="1">
      <c r="A96" s="109"/>
      <c r="B96" s="105"/>
      <c r="C96" s="84">
        <v>4210</v>
      </c>
      <c r="D96" s="51" t="s">
        <v>112</v>
      </c>
      <c r="E96" s="103">
        <v>2000</v>
      </c>
      <c r="F96" s="103">
        <v>2000</v>
      </c>
      <c r="G96" s="114">
        <v>402</v>
      </c>
      <c r="H96" s="210">
        <f t="shared" si="2"/>
        <v>20.1</v>
      </c>
    </row>
    <row r="97" spans="1:8" s="28" customFormat="1" ht="21" customHeight="1">
      <c r="A97" s="109"/>
      <c r="B97" s="105"/>
      <c r="C97" s="84">
        <v>4300</v>
      </c>
      <c r="D97" s="51" t="s">
        <v>99</v>
      </c>
      <c r="E97" s="103">
        <v>1737</v>
      </c>
      <c r="F97" s="103">
        <v>1737</v>
      </c>
      <c r="G97" s="114">
        <v>1256</v>
      </c>
      <c r="H97" s="210">
        <f t="shared" si="2"/>
        <v>72.30857800805988</v>
      </c>
    </row>
    <row r="98" spans="1:8" s="28" customFormat="1" ht="24" customHeight="1" hidden="1">
      <c r="A98" s="67"/>
      <c r="B98" s="92">
        <v>75113</v>
      </c>
      <c r="C98" s="93"/>
      <c r="D98" s="20" t="s">
        <v>249</v>
      </c>
      <c r="E98" s="91">
        <v>0</v>
      </c>
      <c r="F98" s="91">
        <v>0</v>
      </c>
      <c r="G98" s="114">
        <f>SUM(G99:G102)</f>
        <v>0</v>
      </c>
      <c r="H98" s="210" t="e">
        <f t="shared" si="2"/>
        <v>#DIV/0!</v>
      </c>
    </row>
    <row r="99" spans="1:8" s="28" customFormat="1" ht="22.5" customHeight="1" hidden="1">
      <c r="A99" s="67"/>
      <c r="B99" s="92"/>
      <c r="C99" s="93">
        <v>3030</v>
      </c>
      <c r="D99" s="14" t="s">
        <v>109</v>
      </c>
      <c r="E99" s="91">
        <v>0</v>
      </c>
      <c r="F99" s="91">
        <v>0</v>
      </c>
      <c r="G99" s="114">
        <v>0</v>
      </c>
      <c r="H99" s="210" t="e">
        <f t="shared" si="2"/>
        <v>#DIV/0!</v>
      </c>
    </row>
    <row r="100" spans="1:8" s="28" customFormat="1" ht="19.5" customHeight="1" hidden="1">
      <c r="A100" s="67"/>
      <c r="B100" s="92"/>
      <c r="C100" s="93">
        <v>4210</v>
      </c>
      <c r="D100" s="51" t="s">
        <v>112</v>
      </c>
      <c r="E100" s="91">
        <v>0</v>
      </c>
      <c r="F100" s="91">
        <v>0</v>
      </c>
      <c r="G100" s="114">
        <v>0</v>
      </c>
      <c r="H100" s="210" t="e">
        <f t="shared" si="2"/>
        <v>#DIV/0!</v>
      </c>
    </row>
    <row r="101" spans="1:8" s="28" customFormat="1" ht="21" customHeight="1" hidden="1">
      <c r="A101" s="67"/>
      <c r="B101" s="92"/>
      <c r="C101" s="93">
        <v>4300</v>
      </c>
      <c r="D101" s="51" t="s">
        <v>99</v>
      </c>
      <c r="E101" s="91">
        <v>0</v>
      </c>
      <c r="F101" s="91">
        <v>0</v>
      </c>
      <c r="G101" s="114">
        <v>0</v>
      </c>
      <c r="H101" s="210" t="e">
        <f t="shared" si="2"/>
        <v>#DIV/0!</v>
      </c>
    </row>
    <row r="102" spans="1:8" s="28" customFormat="1" ht="21" customHeight="1" hidden="1">
      <c r="A102" s="67"/>
      <c r="B102" s="92"/>
      <c r="C102" s="93">
        <v>4410</v>
      </c>
      <c r="D102" s="51" t="s">
        <v>110</v>
      </c>
      <c r="E102" s="91">
        <v>0</v>
      </c>
      <c r="F102" s="91">
        <v>0</v>
      </c>
      <c r="G102" s="114">
        <v>0</v>
      </c>
      <c r="H102" s="210" t="e">
        <f t="shared" si="2"/>
        <v>#DIV/0!</v>
      </c>
    </row>
    <row r="103" spans="1:8" s="54" customFormat="1" ht="24">
      <c r="A103" s="46" t="s">
        <v>27</v>
      </c>
      <c r="B103" s="47"/>
      <c r="C103" s="48"/>
      <c r="D103" s="49" t="s">
        <v>120</v>
      </c>
      <c r="E103" s="50">
        <f>SUM(E104,E115,E118,E130,)</f>
        <v>256567</v>
      </c>
      <c r="F103" s="50">
        <f>SUM(F104,F115,F118,F130,)</f>
        <v>261067</v>
      </c>
      <c r="G103" s="55">
        <f>SUM(G104,G115,G118,G130,)</f>
        <v>98385</v>
      </c>
      <c r="H103" s="209">
        <f t="shared" si="2"/>
        <v>37.68572818471886</v>
      </c>
    </row>
    <row r="104" spans="1:8" s="28" customFormat="1" ht="21" customHeight="1">
      <c r="A104" s="109"/>
      <c r="B104" s="105" t="s">
        <v>121</v>
      </c>
      <c r="C104" s="109"/>
      <c r="D104" s="51" t="s">
        <v>122</v>
      </c>
      <c r="E104" s="103">
        <f>SUM(E105:E114)</f>
        <v>107800</v>
      </c>
      <c r="F104" s="103">
        <f>SUM(F105:F114)</f>
        <v>112300</v>
      </c>
      <c r="G104" s="114">
        <f>SUM(G105:G114)</f>
        <v>39698</v>
      </c>
      <c r="H104" s="210">
        <f t="shared" si="2"/>
        <v>35.34995547640249</v>
      </c>
    </row>
    <row r="105" spans="1:8" s="28" customFormat="1" ht="22.5">
      <c r="A105" s="109"/>
      <c r="B105" s="105"/>
      <c r="C105" s="84">
        <v>3020</v>
      </c>
      <c r="D105" s="51" t="s">
        <v>283</v>
      </c>
      <c r="E105" s="103">
        <v>18200</v>
      </c>
      <c r="F105" s="103">
        <v>14800</v>
      </c>
      <c r="G105" s="114">
        <v>6457</v>
      </c>
      <c r="H105" s="210">
        <f t="shared" si="2"/>
        <v>43.62837837837838</v>
      </c>
    </row>
    <row r="106" spans="1:8" s="28" customFormat="1" ht="21" customHeight="1">
      <c r="A106" s="109"/>
      <c r="B106" s="105"/>
      <c r="C106" s="84">
        <v>4110</v>
      </c>
      <c r="D106" s="51" t="s">
        <v>106</v>
      </c>
      <c r="E106" s="103">
        <v>3800</v>
      </c>
      <c r="F106" s="103">
        <v>1694</v>
      </c>
      <c r="G106" s="114">
        <v>589</v>
      </c>
      <c r="H106" s="210">
        <f t="shared" si="2"/>
        <v>34.76977567886659</v>
      </c>
    </row>
    <row r="107" spans="1:8" s="28" customFormat="1" ht="21" customHeight="1">
      <c r="A107" s="109"/>
      <c r="B107" s="105"/>
      <c r="C107" s="84">
        <v>4170</v>
      </c>
      <c r="D107" s="51" t="s">
        <v>281</v>
      </c>
      <c r="E107" s="103">
        <v>22100</v>
      </c>
      <c r="F107" s="103">
        <v>20877</v>
      </c>
      <c r="G107" s="114">
        <v>9283</v>
      </c>
      <c r="H107" s="210">
        <f t="shared" si="2"/>
        <v>44.465200938832204</v>
      </c>
    </row>
    <row r="108" spans="1:8" s="28" customFormat="1" ht="21" customHeight="1">
      <c r="A108" s="109"/>
      <c r="B108" s="105"/>
      <c r="C108" s="84">
        <v>4210</v>
      </c>
      <c r="D108" s="51" t="s">
        <v>112</v>
      </c>
      <c r="E108" s="103">
        <v>27600</v>
      </c>
      <c r="F108" s="103">
        <v>21516</v>
      </c>
      <c r="G108" s="114">
        <v>12693</v>
      </c>
      <c r="H108" s="210">
        <f t="shared" si="2"/>
        <v>58.993307306190744</v>
      </c>
    </row>
    <row r="109" spans="1:8" s="28" customFormat="1" ht="21" customHeight="1">
      <c r="A109" s="109"/>
      <c r="B109" s="105"/>
      <c r="C109" s="84">
        <v>4260</v>
      </c>
      <c r="D109" s="51" t="s">
        <v>115</v>
      </c>
      <c r="E109" s="103">
        <v>6400</v>
      </c>
      <c r="F109" s="103">
        <v>7600</v>
      </c>
      <c r="G109" s="114">
        <v>4436</v>
      </c>
      <c r="H109" s="210">
        <f t="shared" si="2"/>
        <v>58.36842105263158</v>
      </c>
    </row>
    <row r="110" spans="1:8" s="28" customFormat="1" ht="21" customHeight="1">
      <c r="A110" s="109"/>
      <c r="B110" s="105"/>
      <c r="C110" s="84">
        <v>4270</v>
      </c>
      <c r="D110" s="51" t="s">
        <v>98</v>
      </c>
      <c r="E110" s="103">
        <v>13500</v>
      </c>
      <c r="F110" s="103">
        <v>7500</v>
      </c>
      <c r="G110" s="114">
        <v>100</v>
      </c>
      <c r="H110" s="210">
        <f t="shared" si="2"/>
        <v>1.3333333333333335</v>
      </c>
    </row>
    <row r="111" spans="1:8" s="28" customFormat="1" ht="21" customHeight="1">
      <c r="A111" s="109"/>
      <c r="B111" s="105"/>
      <c r="C111" s="84">
        <v>4300</v>
      </c>
      <c r="D111" s="51" t="s">
        <v>99</v>
      </c>
      <c r="E111" s="103">
        <v>6450</v>
      </c>
      <c r="F111" s="103">
        <v>4950</v>
      </c>
      <c r="G111" s="114">
        <v>1364</v>
      </c>
      <c r="H111" s="210">
        <f t="shared" si="2"/>
        <v>27.555555555555557</v>
      </c>
    </row>
    <row r="112" spans="1:8" s="28" customFormat="1" ht="21" customHeight="1">
      <c r="A112" s="109"/>
      <c r="B112" s="105"/>
      <c r="C112" s="84">
        <v>4410</v>
      </c>
      <c r="D112" s="51" t="s">
        <v>110</v>
      </c>
      <c r="E112" s="103">
        <v>3750</v>
      </c>
      <c r="F112" s="103">
        <v>3050</v>
      </c>
      <c r="G112" s="114">
        <v>1457</v>
      </c>
      <c r="H112" s="210">
        <f t="shared" si="2"/>
        <v>47.77049180327869</v>
      </c>
    </row>
    <row r="113" spans="1:8" s="28" customFormat="1" ht="21" customHeight="1">
      <c r="A113" s="109"/>
      <c r="B113" s="105"/>
      <c r="C113" s="85">
        <v>4430</v>
      </c>
      <c r="D113" s="51" t="s">
        <v>114</v>
      </c>
      <c r="E113" s="103">
        <v>6000</v>
      </c>
      <c r="F113" s="103">
        <v>5763</v>
      </c>
      <c r="G113" s="114">
        <v>3319</v>
      </c>
      <c r="H113" s="210">
        <f>SUM(G113/F113)*100</f>
        <v>57.59153218809647</v>
      </c>
    </row>
    <row r="114" spans="1:8" s="28" customFormat="1" ht="21.75" customHeight="1">
      <c r="A114" s="109"/>
      <c r="B114" s="105"/>
      <c r="C114" s="85">
        <v>6050</v>
      </c>
      <c r="D114" s="51" t="s">
        <v>93</v>
      </c>
      <c r="E114" s="103">
        <v>0</v>
      </c>
      <c r="F114" s="103">
        <v>24550</v>
      </c>
      <c r="G114" s="114">
        <v>0</v>
      </c>
      <c r="H114" s="210">
        <f t="shared" si="2"/>
        <v>0</v>
      </c>
    </row>
    <row r="115" spans="1:8" s="28" customFormat="1" ht="21" customHeight="1">
      <c r="A115" s="109"/>
      <c r="B115" s="105" t="s">
        <v>29</v>
      </c>
      <c r="C115" s="109"/>
      <c r="D115" s="51" t="s">
        <v>123</v>
      </c>
      <c r="E115" s="103">
        <f>SUM(E116:E117)</f>
        <v>1400</v>
      </c>
      <c r="F115" s="103">
        <f>SUM(F116:F117)</f>
        <v>1400</v>
      </c>
      <c r="G115" s="103">
        <f>SUM(G116:G117)</f>
        <v>500</v>
      </c>
      <c r="H115" s="103">
        <f>SUM(H116:H117)</f>
        <v>35.714285714285715</v>
      </c>
    </row>
    <row r="116" spans="1:8" s="28" customFormat="1" ht="21" customHeight="1">
      <c r="A116" s="109"/>
      <c r="B116" s="105"/>
      <c r="C116" s="84">
        <v>4210</v>
      </c>
      <c r="D116" s="51" t="s">
        <v>112</v>
      </c>
      <c r="E116" s="103">
        <v>1400</v>
      </c>
      <c r="F116" s="103">
        <v>0</v>
      </c>
      <c r="G116" s="114">
        <v>0</v>
      </c>
      <c r="H116" s="210" t="s">
        <v>275</v>
      </c>
    </row>
    <row r="117" spans="1:8" s="28" customFormat="1" ht="21" customHeight="1">
      <c r="A117" s="109"/>
      <c r="B117" s="105"/>
      <c r="C117" s="84">
        <v>4300</v>
      </c>
      <c r="D117" s="51" t="s">
        <v>99</v>
      </c>
      <c r="E117" s="103">
        <v>0</v>
      </c>
      <c r="F117" s="103">
        <v>1400</v>
      </c>
      <c r="G117" s="114">
        <v>500</v>
      </c>
      <c r="H117" s="210">
        <f>SUM(G117/F117)*100</f>
        <v>35.714285714285715</v>
      </c>
    </row>
    <row r="118" spans="1:8" s="28" customFormat="1" ht="21" customHeight="1">
      <c r="A118" s="109"/>
      <c r="B118" s="105">
        <v>75416</v>
      </c>
      <c r="C118" s="109"/>
      <c r="D118" s="51" t="s">
        <v>32</v>
      </c>
      <c r="E118" s="103">
        <f>SUM(E119:E129)</f>
        <v>142367</v>
      </c>
      <c r="F118" s="103">
        <f>SUM(F119:F129)</f>
        <v>142367</v>
      </c>
      <c r="G118" s="114">
        <f>SUM(G119:G129)</f>
        <v>58187</v>
      </c>
      <c r="H118" s="210">
        <f t="shared" si="2"/>
        <v>40.87112884306054</v>
      </c>
    </row>
    <row r="119" spans="1:8" s="28" customFormat="1" ht="22.5">
      <c r="A119" s="109"/>
      <c r="B119" s="105"/>
      <c r="C119" s="84">
        <v>3020</v>
      </c>
      <c r="D119" s="51" t="s">
        <v>283</v>
      </c>
      <c r="E119" s="103">
        <v>8000</v>
      </c>
      <c r="F119" s="103">
        <v>8000</v>
      </c>
      <c r="G119" s="114">
        <v>1037</v>
      </c>
      <c r="H119" s="210">
        <f t="shared" si="2"/>
        <v>12.962499999999999</v>
      </c>
    </row>
    <row r="120" spans="1:8" s="28" customFormat="1" ht="21" customHeight="1">
      <c r="A120" s="109"/>
      <c r="B120" s="105"/>
      <c r="C120" s="84">
        <v>4010</v>
      </c>
      <c r="D120" s="51" t="s">
        <v>104</v>
      </c>
      <c r="E120" s="103">
        <v>76927</v>
      </c>
      <c r="F120" s="103">
        <v>76927</v>
      </c>
      <c r="G120" s="114">
        <v>34002</v>
      </c>
      <c r="H120" s="210">
        <f t="shared" si="2"/>
        <v>44.2003457823651</v>
      </c>
    </row>
    <row r="121" spans="1:8" s="28" customFormat="1" ht="21" customHeight="1">
      <c r="A121" s="109"/>
      <c r="B121" s="105"/>
      <c r="C121" s="84">
        <v>4040</v>
      </c>
      <c r="D121" s="51" t="s">
        <v>105</v>
      </c>
      <c r="E121" s="103">
        <v>5500</v>
      </c>
      <c r="F121" s="103">
        <v>5500</v>
      </c>
      <c r="G121" s="114">
        <v>5420</v>
      </c>
      <c r="H121" s="210">
        <f t="shared" si="2"/>
        <v>98.54545454545455</v>
      </c>
    </row>
    <row r="122" spans="1:8" s="28" customFormat="1" ht="21" customHeight="1">
      <c r="A122" s="109"/>
      <c r="B122" s="105"/>
      <c r="C122" s="84">
        <v>4110</v>
      </c>
      <c r="D122" s="51" t="s">
        <v>106</v>
      </c>
      <c r="E122" s="103">
        <v>15304</v>
      </c>
      <c r="F122" s="103">
        <v>15304</v>
      </c>
      <c r="G122" s="114">
        <v>9125</v>
      </c>
      <c r="H122" s="210">
        <f t="shared" si="2"/>
        <v>59.624934657605856</v>
      </c>
    </row>
    <row r="123" spans="1:8" s="28" customFormat="1" ht="21" customHeight="1">
      <c r="A123" s="109"/>
      <c r="B123" s="105"/>
      <c r="C123" s="84">
        <v>4120</v>
      </c>
      <c r="D123" s="51" t="s">
        <v>107</v>
      </c>
      <c r="E123" s="103">
        <v>2461</v>
      </c>
      <c r="F123" s="103">
        <v>2461</v>
      </c>
      <c r="G123" s="114">
        <v>1034</v>
      </c>
      <c r="H123" s="210">
        <f t="shared" si="2"/>
        <v>42.015440877691994</v>
      </c>
    </row>
    <row r="124" spans="1:8" s="28" customFormat="1" ht="21" customHeight="1">
      <c r="A124" s="109"/>
      <c r="B124" s="105"/>
      <c r="C124" s="84">
        <v>4210</v>
      </c>
      <c r="D124" s="51" t="s">
        <v>112</v>
      </c>
      <c r="E124" s="103">
        <v>11600</v>
      </c>
      <c r="F124" s="103">
        <v>11600</v>
      </c>
      <c r="G124" s="114">
        <v>1730</v>
      </c>
      <c r="H124" s="210">
        <f t="shared" si="2"/>
        <v>14.913793103448276</v>
      </c>
    </row>
    <row r="125" spans="1:8" s="28" customFormat="1" ht="21" customHeight="1">
      <c r="A125" s="109"/>
      <c r="B125" s="105"/>
      <c r="C125" s="84">
        <v>4270</v>
      </c>
      <c r="D125" s="51" t="s">
        <v>98</v>
      </c>
      <c r="E125" s="103">
        <v>4000</v>
      </c>
      <c r="F125" s="103">
        <v>3000</v>
      </c>
      <c r="G125" s="114">
        <v>0</v>
      </c>
      <c r="H125" s="210">
        <f t="shared" si="2"/>
        <v>0</v>
      </c>
    </row>
    <row r="126" spans="1:8" s="28" customFormat="1" ht="21" customHeight="1">
      <c r="A126" s="109"/>
      <c r="B126" s="105"/>
      <c r="C126" s="84">
        <v>4300</v>
      </c>
      <c r="D126" s="51" t="s">
        <v>99</v>
      </c>
      <c r="E126" s="103">
        <v>11800</v>
      </c>
      <c r="F126" s="103">
        <v>12800</v>
      </c>
      <c r="G126" s="114">
        <v>3234</v>
      </c>
      <c r="H126" s="210">
        <f t="shared" si="2"/>
        <v>25.265625000000004</v>
      </c>
    </row>
    <row r="127" spans="1:8" s="28" customFormat="1" ht="21" customHeight="1">
      <c r="A127" s="109"/>
      <c r="B127" s="105"/>
      <c r="C127" s="84">
        <v>4410</v>
      </c>
      <c r="D127" s="51" t="s">
        <v>110</v>
      </c>
      <c r="E127" s="103">
        <v>500</v>
      </c>
      <c r="F127" s="103">
        <v>500</v>
      </c>
      <c r="G127" s="114">
        <v>62</v>
      </c>
      <c r="H127" s="210">
        <f t="shared" si="2"/>
        <v>12.4</v>
      </c>
    </row>
    <row r="128" spans="1:8" s="28" customFormat="1" ht="21" customHeight="1">
      <c r="A128" s="109"/>
      <c r="B128" s="105"/>
      <c r="C128" s="85">
        <v>4430</v>
      </c>
      <c r="D128" s="51" t="s">
        <v>114</v>
      </c>
      <c r="E128" s="103">
        <v>3500</v>
      </c>
      <c r="F128" s="103">
        <v>3500</v>
      </c>
      <c r="G128" s="114">
        <v>293</v>
      </c>
      <c r="H128" s="210">
        <f t="shared" si="2"/>
        <v>8.371428571428572</v>
      </c>
    </row>
    <row r="129" spans="1:8" s="28" customFormat="1" ht="22.5">
      <c r="A129" s="109"/>
      <c r="B129" s="105"/>
      <c r="C129" s="85">
        <v>4440</v>
      </c>
      <c r="D129" s="51" t="s">
        <v>108</v>
      </c>
      <c r="E129" s="103">
        <v>2775</v>
      </c>
      <c r="F129" s="103">
        <v>2775</v>
      </c>
      <c r="G129" s="114">
        <v>2250</v>
      </c>
      <c r="H129" s="210">
        <f t="shared" si="2"/>
        <v>81.08108108108108</v>
      </c>
    </row>
    <row r="130" spans="1:8" s="28" customFormat="1" ht="21" customHeight="1">
      <c r="A130" s="109"/>
      <c r="B130" s="105" t="s">
        <v>124</v>
      </c>
      <c r="C130" s="109"/>
      <c r="D130" s="51" t="s">
        <v>6</v>
      </c>
      <c r="E130" s="103">
        <f>SUM(E131)</f>
        <v>5000</v>
      </c>
      <c r="F130" s="103">
        <f>SUM(F131)</f>
        <v>5000</v>
      </c>
      <c r="G130" s="114">
        <f>SUM(G131)</f>
        <v>0</v>
      </c>
      <c r="H130" s="210">
        <f t="shared" si="2"/>
        <v>0</v>
      </c>
    </row>
    <row r="131" spans="1:8" s="28" customFormat="1" ht="21" customHeight="1">
      <c r="A131" s="109"/>
      <c r="B131" s="105"/>
      <c r="C131" s="85">
        <v>4430</v>
      </c>
      <c r="D131" s="51" t="s">
        <v>114</v>
      </c>
      <c r="E131" s="103">
        <v>5000</v>
      </c>
      <c r="F131" s="103">
        <v>5000</v>
      </c>
      <c r="G131" s="114">
        <v>0</v>
      </c>
      <c r="H131" s="210">
        <f t="shared" si="2"/>
        <v>0</v>
      </c>
    </row>
    <row r="132" spans="1:8" s="54" customFormat="1" ht="72" customHeight="1">
      <c r="A132" s="48">
        <v>756</v>
      </c>
      <c r="B132" s="82"/>
      <c r="C132" s="81"/>
      <c r="D132" s="49" t="s">
        <v>189</v>
      </c>
      <c r="E132" s="50">
        <f>SUM(E133)</f>
        <v>70000</v>
      </c>
      <c r="F132" s="50">
        <f>SUM(F133)</f>
        <v>64000</v>
      </c>
      <c r="G132" s="55">
        <f>SUM(G133)</f>
        <v>35781</v>
      </c>
      <c r="H132" s="209">
        <f t="shared" si="2"/>
        <v>55.9078125</v>
      </c>
    </row>
    <row r="133" spans="1:8" s="28" customFormat="1" ht="33.75">
      <c r="A133" s="109"/>
      <c r="B133" s="105">
        <v>75647</v>
      </c>
      <c r="C133" s="85"/>
      <c r="D133" s="51" t="s">
        <v>222</v>
      </c>
      <c r="E133" s="103">
        <f>SUM(E134:E139)</f>
        <v>70000</v>
      </c>
      <c r="F133" s="103">
        <f>SUM(F134:F139)</f>
        <v>64000</v>
      </c>
      <c r="G133" s="114">
        <f>SUM(G134:G139)</f>
        <v>35781</v>
      </c>
      <c r="H133" s="210">
        <f t="shared" si="2"/>
        <v>55.9078125</v>
      </c>
    </row>
    <row r="134" spans="1:8" s="28" customFormat="1" ht="24" customHeight="1">
      <c r="A134" s="109"/>
      <c r="B134" s="105"/>
      <c r="C134" s="85">
        <v>4100</v>
      </c>
      <c r="D134" s="51" t="s">
        <v>118</v>
      </c>
      <c r="E134" s="103">
        <v>30000</v>
      </c>
      <c r="F134" s="103">
        <v>30000</v>
      </c>
      <c r="G134" s="114">
        <v>16465</v>
      </c>
      <c r="H134" s="210">
        <f t="shared" si="2"/>
        <v>54.883333333333326</v>
      </c>
    </row>
    <row r="135" spans="1:8" s="28" customFormat="1" ht="24" customHeight="1">
      <c r="A135" s="109"/>
      <c r="B135" s="105"/>
      <c r="C135" s="85">
        <v>4170</v>
      </c>
      <c r="D135" s="51" t="s">
        <v>281</v>
      </c>
      <c r="E135" s="103">
        <v>0</v>
      </c>
      <c r="F135" s="103">
        <v>6000</v>
      </c>
      <c r="G135" s="114">
        <v>5577</v>
      </c>
      <c r="H135" s="210">
        <f t="shared" si="2"/>
        <v>92.95</v>
      </c>
    </row>
    <row r="136" spans="1:8" s="28" customFormat="1" ht="24" customHeight="1">
      <c r="A136" s="109"/>
      <c r="B136" s="105"/>
      <c r="C136" s="85">
        <v>4210</v>
      </c>
      <c r="D136" s="51" t="s">
        <v>92</v>
      </c>
      <c r="E136" s="103">
        <v>4500</v>
      </c>
      <c r="F136" s="103">
        <v>4500</v>
      </c>
      <c r="G136" s="114">
        <v>1453</v>
      </c>
      <c r="H136" s="210">
        <f t="shared" si="2"/>
        <v>32.28888888888889</v>
      </c>
    </row>
    <row r="137" spans="1:8" s="28" customFormat="1" ht="24" customHeight="1">
      <c r="A137" s="109"/>
      <c r="B137" s="105"/>
      <c r="C137" s="85">
        <v>4610</v>
      </c>
      <c r="D137" s="51" t="s">
        <v>228</v>
      </c>
      <c r="E137" s="103">
        <v>10000</v>
      </c>
      <c r="F137" s="103">
        <v>10000</v>
      </c>
      <c r="G137" s="114">
        <v>6091</v>
      </c>
      <c r="H137" s="210">
        <f t="shared" si="2"/>
        <v>60.91</v>
      </c>
    </row>
    <row r="138" spans="1:8" s="28" customFormat="1" ht="24" customHeight="1">
      <c r="A138" s="109"/>
      <c r="B138" s="105"/>
      <c r="C138" s="85">
        <v>4300</v>
      </c>
      <c r="D138" s="51" t="s">
        <v>99</v>
      </c>
      <c r="E138" s="103">
        <v>25000</v>
      </c>
      <c r="F138" s="103">
        <v>13000</v>
      </c>
      <c r="G138" s="114">
        <v>6000</v>
      </c>
      <c r="H138" s="210">
        <f t="shared" si="2"/>
        <v>46.15384615384615</v>
      </c>
    </row>
    <row r="139" spans="1:8" s="28" customFormat="1" ht="24" customHeight="1">
      <c r="A139" s="109"/>
      <c r="B139" s="105"/>
      <c r="C139" s="85">
        <v>4430</v>
      </c>
      <c r="D139" s="51" t="s">
        <v>114</v>
      </c>
      <c r="E139" s="103">
        <v>500</v>
      </c>
      <c r="F139" s="103">
        <v>500</v>
      </c>
      <c r="G139" s="114">
        <v>195</v>
      </c>
      <c r="H139" s="210">
        <f t="shared" si="2"/>
        <v>39</v>
      </c>
    </row>
    <row r="140" spans="1:8" s="54" customFormat="1" ht="22.5" customHeight="1">
      <c r="A140" s="46" t="s">
        <v>125</v>
      </c>
      <c r="B140" s="47"/>
      <c r="C140" s="48"/>
      <c r="D140" s="49" t="s">
        <v>126</v>
      </c>
      <c r="E140" s="50">
        <f aca="true" t="shared" si="3" ref="E140:G141">SUM(E141)</f>
        <v>995358</v>
      </c>
      <c r="F140" s="50">
        <f t="shared" si="3"/>
        <v>995358</v>
      </c>
      <c r="G140" s="55">
        <f t="shared" si="3"/>
        <v>532088</v>
      </c>
      <c r="H140" s="209">
        <f t="shared" si="2"/>
        <v>53.4569471486641</v>
      </c>
    </row>
    <row r="141" spans="1:8" s="28" customFormat="1" ht="35.25" customHeight="1">
      <c r="A141" s="84"/>
      <c r="B141" s="105" t="s">
        <v>127</v>
      </c>
      <c r="C141" s="109"/>
      <c r="D141" s="51" t="s">
        <v>128</v>
      </c>
      <c r="E141" s="103">
        <f t="shared" si="3"/>
        <v>995358</v>
      </c>
      <c r="F141" s="103">
        <f t="shared" si="3"/>
        <v>995358</v>
      </c>
      <c r="G141" s="114">
        <f t="shared" si="3"/>
        <v>532088</v>
      </c>
      <c r="H141" s="210">
        <f t="shared" si="2"/>
        <v>53.4569471486641</v>
      </c>
    </row>
    <row r="142" spans="1:8" s="28" customFormat="1" ht="45">
      <c r="A142" s="84"/>
      <c r="B142" s="110"/>
      <c r="C142" s="109">
        <v>8070</v>
      </c>
      <c r="D142" s="51" t="s">
        <v>129</v>
      </c>
      <c r="E142" s="103">
        <v>995358</v>
      </c>
      <c r="F142" s="103">
        <v>995358</v>
      </c>
      <c r="G142" s="114">
        <v>532088</v>
      </c>
      <c r="H142" s="210">
        <f t="shared" si="2"/>
        <v>53.4569471486641</v>
      </c>
    </row>
    <row r="143" spans="1:8" s="54" customFormat="1" ht="21.75" customHeight="1">
      <c r="A143" s="46" t="s">
        <v>57</v>
      </c>
      <c r="B143" s="47"/>
      <c r="C143" s="48"/>
      <c r="D143" s="49" t="s">
        <v>58</v>
      </c>
      <c r="E143" s="50">
        <f aca="true" t="shared" si="4" ref="E143:G144">SUM(E144)</f>
        <v>282273</v>
      </c>
      <c r="F143" s="50">
        <f t="shared" si="4"/>
        <v>244673</v>
      </c>
      <c r="G143" s="55">
        <f t="shared" si="4"/>
        <v>0</v>
      </c>
      <c r="H143" s="209">
        <f t="shared" si="2"/>
        <v>0</v>
      </c>
    </row>
    <row r="144" spans="1:8" s="28" customFormat="1" ht="21" customHeight="1">
      <c r="A144" s="84"/>
      <c r="B144" s="105" t="s">
        <v>130</v>
      </c>
      <c r="C144" s="109"/>
      <c r="D144" s="51" t="s">
        <v>131</v>
      </c>
      <c r="E144" s="103">
        <f t="shared" si="4"/>
        <v>282273</v>
      </c>
      <c r="F144" s="103">
        <f t="shared" si="4"/>
        <v>244673</v>
      </c>
      <c r="G144" s="114">
        <f t="shared" si="4"/>
        <v>0</v>
      </c>
      <c r="H144" s="210">
        <f t="shared" si="2"/>
        <v>0</v>
      </c>
    </row>
    <row r="145" spans="1:8" s="28" customFormat="1" ht="21" customHeight="1">
      <c r="A145" s="84"/>
      <c r="B145" s="110"/>
      <c r="C145" s="109">
        <v>4810</v>
      </c>
      <c r="D145" s="51" t="s">
        <v>132</v>
      </c>
      <c r="E145" s="103">
        <v>282273</v>
      </c>
      <c r="F145" s="103">
        <v>244673</v>
      </c>
      <c r="G145" s="114">
        <v>0</v>
      </c>
      <c r="H145" s="210">
        <f t="shared" si="2"/>
        <v>0</v>
      </c>
    </row>
    <row r="146" spans="1:8" s="54" customFormat="1" ht="21.75" customHeight="1">
      <c r="A146" s="46" t="s">
        <v>133</v>
      </c>
      <c r="B146" s="47"/>
      <c r="C146" s="48"/>
      <c r="D146" s="49" t="s">
        <v>134</v>
      </c>
      <c r="E146" s="50">
        <f>SUM(E147,E168,E183,E197,E216,E218,E222)</f>
        <v>16214705</v>
      </c>
      <c r="F146" s="50">
        <f>SUM(F147,F168,F183,F197,F216,F218,F222)</f>
        <v>16319249</v>
      </c>
      <c r="G146" s="50">
        <f>SUM(G147,G168,G183,G197,G216,G218,G222)</f>
        <v>8329166</v>
      </c>
      <c r="H146" s="209">
        <f t="shared" si="2"/>
        <v>51.038905037848245</v>
      </c>
    </row>
    <row r="147" spans="1:8" s="28" customFormat="1" ht="21" customHeight="1">
      <c r="A147" s="84"/>
      <c r="B147" s="105" t="s">
        <v>135</v>
      </c>
      <c r="C147" s="109"/>
      <c r="D147" s="51" t="s">
        <v>65</v>
      </c>
      <c r="E147" s="103">
        <f>SUM(E148:E167)</f>
        <v>8760432</v>
      </c>
      <c r="F147" s="103">
        <f>SUM(F148:F167)</f>
        <v>8857906</v>
      </c>
      <c r="G147" s="114">
        <f>SUM(G148:G167)</f>
        <v>4552619</v>
      </c>
      <c r="H147" s="210">
        <f t="shared" si="2"/>
        <v>51.396108741727446</v>
      </c>
    </row>
    <row r="148" spans="1:8" s="28" customFormat="1" ht="33.75">
      <c r="A148" s="84"/>
      <c r="B148" s="105"/>
      <c r="C148" s="109">
        <v>2540</v>
      </c>
      <c r="D148" s="51" t="s">
        <v>231</v>
      </c>
      <c r="E148" s="103">
        <v>139413</v>
      </c>
      <c r="F148" s="103">
        <v>139413</v>
      </c>
      <c r="G148" s="114">
        <v>69663</v>
      </c>
      <c r="H148" s="210">
        <f t="shared" si="2"/>
        <v>49.968797744830106</v>
      </c>
    </row>
    <row r="149" spans="1:8" s="28" customFormat="1" ht="22.5">
      <c r="A149" s="84"/>
      <c r="B149" s="105"/>
      <c r="C149" s="84">
        <v>3020</v>
      </c>
      <c r="D149" s="51" t="s">
        <v>283</v>
      </c>
      <c r="E149" s="103">
        <v>152768</v>
      </c>
      <c r="F149" s="103">
        <v>152768</v>
      </c>
      <c r="G149" s="114">
        <v>79030</v>
      </c>
      <c r="H149" s="210">
        <f t="shared" si="2"/>
        <v>51.73203812316716</v>
      </c>
    </row>
    <row r="150" spans="1:8" s="28" customFormat="1" ht="21.75" customHeight="1">
      <c r="A150" s="84"/>
      <c r="B150" s="105"/>
      <c r="C150" s="84">
        <v>3260</v>
      </c>
      <c r="D150" s="51" t="s">
        <v>290</v>
      </c>
      <c r="E150" s="103">
        <v>0</v>
      </c>
      <c r="F150" s="103">
        <v>5744</v>
      </c>
      <c r="G150" s="114">
        <v>0</v>
      </c>
      <c r="H150" s="210">
        <f t="shared" si="2"/>
        <v>0</v>
      </c>
    </row>
    <row r="151" spans="1:8" s="28" customFormat="1" ht="21" customHeight="1">
      <c r="A151" s="84"/>
      <c r="B151" s="105"/>
      <c r="C151" s="84">
        <v>4010</v>
      </c>
      <c r="D151" s="51" t="s">
        <v>104</v>
      </c>
      <c r="E151" s="103">
        <v>5611509</v>
      </c>
      <c r="F151" s="103">
        <v>5605269</v>
      </c>
      <c r="G151" s="114">
        <v>2716708</v>
      </c>
      <c r="H151" s="210">
        <f t="shared" si="2"/>
        <v>48.46704056486852</v>
      </c>
    </row>
    <row r="152" spans="1:8" s="28" customFormat="1" ht="21" customHeight="1">
      <c r="A152" s="84"/>
      <c r="B152" s="105"/>
      <c r="C152" s="84">
        <v>4040</v>
      </c>
      <c r="D152" s="51" t="s">
        <v>105</v>
      </c>
      <c r="E152" s="103">
        <v>414451</v>
      </c>
      <c r="F152" s="103">
        <v>414451</v>
      </c>
      <c r="G152" s="114">
        <v>414176</v>
      </c>
      <c r="H152" s="210">
        <f aca="true" t="shared" si="5" ref="H152:H239">SUM(G152/F152)*100</f>
        <v>99.93364716214944</v>
      </c>
    </row>
    <row r="153" spans="1:8" s="28" customFormat="1" ht="21" customHeight="1">
      <c r="A153" s="84"/>
      <c r="B153" s="105"/>
      <c r="C153" s="84">
        <v>4110</v>
      </c>
      <c r="D153" s="51" t="s">
        <v>106</v>
      </c>
      <c r="E153" s="103">
        <v>1078669</v>
      </c>
      <c r="F153" s="103">
        <v>1077669</v>
      </c>
      <c r="G153" s="114">
        <v>567837</v>
      </c>
      <c r="H153" s="210">
        <f t="shared" si="5"/>
        <v>52.6912252277833</v>
      </c>
    </row>
    <row r="154" spans="1:8" s="28" customFormat="1" ht="21" customHeight="1">
      <c r="A154" s="84"/>
      <c r="B154" s="105"/>
      <c r="C154" s="84">
        <v>4120</v>
      </c>
      <c r="D154" s="51" t="s">
        <v>107</v>
      </c>
      <c r="E154" s="103">
        <v>153251</v>
      </c>
      <c r="F154" s="103">
        <v>153021</v>
      </c>
      <c r="G154" s="114">
        <v>77464</v>
      </c>
      <c r="H154" s="210">
        <f t="shared" si="5"/>
        <v>50.62311708850419</v>
      </c>
    </row>
    <row r="155" spans="1:8" s="28" customFormat="1" ht="21" customHeight="1">
      <c r="A155" s="84"/>
      <c r="B155" s="105"/>
      <c r="C155" s="84">
        <v>4170</v>
      </c>
      <c r="D155" s="51" t="s">
        <v>281</v>
      </c>
      <c r="E155" s="103">
        <v>14400</v>
      </c>
      <c r="F155" s="103">
        <v>14400</v>
      </c>
      <c r="G155" s="114">
        <v>3539</v>
      </c>
      <c r="H155" s="210">
        <f t="shared" si="5"/>
        <v>24.57638888888889</v>
      </c>
    </row>
    <row r="156" spans="1:8" s="28" customFormat="1" ht="21" customHeight="1">
      <c r="A156" s="84"/>
      <c r="B156" s="105"/>
      <c r="C156" s="84">
        <v>4210</v>
      </c>
      <c r="D156" s="51" t="s">
        <v>112</v>
      </c>
      <c r="E156" s="103">
        <v>247769</v>
      </c>
      <c r="F156" s="103">
        <v>244789</v>
      </c>
      <c r="G156" s="114">
        <v>142412</v>
      </c>
      <c r="H156" s="210">
        <f t="shared" si="5"/>
        <v>58.17745078414471</v>
      </c>
    </row>
    <row r="157" spans="1:8" s="28" customFormat="1" ht="21" customHeight="1">
      <c r="A157" s="84"/>
      <c r="B157" s="105"/>
      <c r="C157" s="109">
        <v>4230</v>
      </c>
      <c r="D157" s="51" t="s">
        <v>137</v>
      </c>
      <c r="E157" s="103">
        <v>1210</v>
      </c>
      <c r="F157" s="103">
        <v>1210</v>
      </c>
      <c r="G157" s="114">
        <v>476</v>
      </c>
      <c r="H157" s="210">
        <f t="shared" si="5"/>
        <v>39.33884297520661</v>
      </c>
    </row>
    <row r="158" spans="1:8" s="28" customFormat="1" ht="24.75" customHeight="1">
      <c r="A158" s="84"/>
      <c r="B158" s="105"/>
      <c r="C158" s="109">
        <v>4240</v>
      </c>
      <c r="D158" s="51" t="s">
        <v>148</v>
      </c>
      <c r="E158" s="103">
        <v>3000</v>
      </c>
      <c r="F158" s="103">
        <v>5180</v>
      </c>
      <c r="G158" s="114">
        <v>1158</v>
      </c>
      <c r="H158" s="210">
        <f t="shared" si="5"/>
        <v>22.355212355212355</v>
      </c>
    </row>
    <row r="159" spans="1:8" s="28" customFormat="1" ht="21" customHeight="1">
      <c r="A159" s="84"/>
      <c r="B159" s="105"/>
      <c r="C159" s="84">
        <v>4260</v>
      </c>
      <c r="D159" s="51" t="s">
        <v>115</v>
      </c>
      <c r="E159" s="103">
        <v>360126</v>
      </c>
      <c r="F159" s="103">
        <v>360126</v>
      </c>
      <c r="G159" s="114">
        <v>224473</v>
      </c>
      <c r="H159" s="210">
        <f t="shared" si="5"/>
        <v>62.33179498286711</v>
      </c>
    </row>
    <row r="160" spans="1:8" s="28" customFormat="1" ht="21" customHeight="1">
      <c r="A160" s="84"/>
      <c r="B160" s="105"/>
      <c r="C160" s="84">
        <v>4270</v>
      </c>
      <c r="D160" s="51" t="s">
        <v>98</v>
      </c>
      <c r="E160" s="103">
        <v>57320</v>
      </c>
      <c r="F160" s="103">
        <v>157320</v>
      </c>
      <c r="G160" s="114">
        <v>11917</v>
      </c>
      <c r="H160" s="210">
        <f t="shared" si="5"/>
        <v>7.575006356470887</v>
      </c>
    </row>
    <row r="161" spans="1:8" s="28" customFormat="1" ht="21" customHeight="1">
      <c r="A161" s="84"/>
      <c r="B161" s="105"/>
      <c r="C161" s="84">
        <v>4300</v>
      </c>
      <c r="D161" s="51" t="s">
        <v>99</v>
      </c>
      <c r="E161" s="103">
        <v>140402</v>
      </c>
      <c r="F161" s="103">
        <v>140402</v>
      </c>
      <c r="G161" s="114">
        <v>71406</v>
      </c>
      <c r="H161" s="210">
        <f t="shared" si="5"/>
        <v>50.85824988248031</v>
      </c>
    </row>
    <row r="162" spans="1:8" s="28" customFormat="1" ht="21" customHeight="1">
      <c r="A162" s="84"/>
      <c r="B162" s="105"/>
      <c r="C162" s="84">
        <v>4350</v>
      </c>
      <c r="D162" s="51" t="s">
        <v>282</v>
      </c>
      <c r="E162" s="103">
        <v>5796</v>
      </c>
      <c r="F162" s="103">
        <v>5796</v>
      </c>
      <c r="G162" s="114">
        <v>1546</v>
      </c>
      <c r="H162" s="210">
        <f t="shared" si="5"/>
        <v>26.673567977915802</v>
      </c>
    </row>
    <row r="163" spans="1:8" s="28" customFormat="1" ht="21" customHeight="1">
      <c r="A163" s="84"/>
      <c r="B163" s="105"/>
      <c r="C163" s="84">
        <v>4410</v>
      </c>
      <c r="D163" s="51" t="s">
        <v>110</v>
      </c>
      <c r="E163" s="103">
        <v>10300</v>
      </c>
      <c r="F163" s="103">
        <v>10300</v>
      </c>
      <c r="G163" s="114">
        <v>7375</v>
      </c>
      <c r="H163" s="210">
        <f t="shared" si="5"/>
        <v>71.60194174757282</v>
      </c>
    </row>
    <row r="164" spans="1:8" s="28" customFormat="1" ht="21" customHeight="1" hidden="1">
      <c r="A164" s="84"/>
      <c r="B164" s="105"/>
      <c r="C164" s="84">
        <v>4420</v>
      </c>
      <c r="D164" s="51" t="s">
        <v>113</v>
      </c>
      <c r="E164" s="103">
        <v>0</v>
      </c>
      <c r="F164" s="103">
        <v>0</v>
      </c>
      <c r="G164" s="114">
        <v>0</v>
      </c>
      <c r="H164" s="210" t="e">
        <f t="shared" si="5"/>
        <v>#DIV/0!</v>
      </c>
    </row>
    <row r="165" spans="1:8" s="28" customFormat="1" ht="21" customHeight="1">
      <c r="A165" s="84"/>
      <c r="B165" s="105"/>
      <c r="C165" s="85">
        <v>4430</v>
      </c>
      <c r="D165" s="51" t="s">
        <v>114</v>
      </c>
      <c r="E165" s="103">
        <v>5990</v>
      </c>
      <c r="F165" s="103">
        <v>5990</v>
      </c>
      <c r="G165" s="114">
        <v>2635</v>
      </c>
      <c r="H165" s="210">
        <f t="shared" si="5"/>
        <v>43.989983305509185</v>
      </c>
    </row>
    <row r="166" spans="1:8" s="28" customFormat="1" ht="22.5">
      <c r="A166" s="84"/>
      <c r="B166" s="105"/>
      <c r="C166" s="85">
        <v>4440</v>
      </c>
      <c r="D166" s="51" t="s">
        <v>108</v>
      </c>
      <c r="E166" s="103">
        <v>348558</v>
      </c>
      <c r="F166" s="103">
        <v>348558</v>
      </c>
      <c r="G166" s="114">
        <v>152861</v>
      </c>
      <c r="H166" s="210">
        <f>SUM(G166/F166)*100</f>
        <v>43.85525507949897</v>
      </c>
    </row>
    <row r="167" spans="1:8" s="28" customFormat="1" ht="22.5">
      <c r="A167" s="84"/>
      <c r="B167" s="105"/>
      <c r="C167" s="85">
        <v>6060</v>
      </c>
      <c r="D167" s="51" t="s">
        <v>117</v>
      </c>
      <c r="E167" s="103">
        <v>15500</v>
      </c>
      <c r="F167" s="103">
        <v>15500</v>
      </c>
      <c r="G167" s="114">
        <v>7943</v>
      </c>
      <c r="H167" s="210">
        <f t="shared" si="5"/>
        <v>51.245161290322585</v>
      </c>
    </row>
    <row r="168" spans="1:8" s="28" customFormat="1" ht="24" customHeight="1">
      <c r="A168" s="111"/>
      <c r="B168" s="105" t="s">
        <v>291</v>
      </c>
      <c r="C168" s="109"/>
      <c r="D168" s="51" t="s">
        <v>292</v>
      </c>
      <c r="E168" s="103">
        <f>SUM(E169:E182)</f>
        <v>0</v>
      </c>
      <c r="F168" s="103">
        <f>SUM(F169:F182)</f>
        <v>272658</v>
      </c>
      <c r="G168" s="114">
        <f>SUM(G169:G182)</f>
        <v>145349</v>
      </c>
      <c r="H168" s="210">
        <f>SUM(G168/F168)*100</f>
        <v>53.308173609430135</v>
      </c>
    </row>
    <row r="169" spans="1:8" s="28" customFormat="1" ht="22.5" hidden="1">
      <c r="A169" s="111"/>
      <c r="B169" s="105"/>
      <c r="C169" s="109">
        <v>2510</v>
      </c>
      <c r="D169" s="51" t="s">
        <v>150</v>
      </c>
      <c r="E169" s="103">
        <v>0</v>
      </c>
      <c r="F169" s="103"/>
      <c r="G169" s="114"/>
      <c r="H169" s="210" t="e">
        <f>SUM(G169/F169)*100</f>
        <v>#DIV/0!</v>
      </c>
    </row>
    <row r="170" spans="1:8" s="28" customFormat="1" ht="33.75" hidden="1">
      <c r="A170" s="111"/>
      <c r="B170" s="105"/>
      <c r="C170" s="109">
        <v>2540</v>
      </c>
      <c r="D170" s="51" t="s">
        <v>231</v>
      </c>
      <c r="E170" s="103">
        <v>0</v>
      </c>
      <c r="F170" s="103"/>
      <c r="G170" s="114"/>
      <c r="H170" s="210" t="e">
        <f>SUM(G170/F170)*100</f>
        <v>#DIV/0!</v>
      </c>
    </row>
    <row r="171" spans="1:8" s="28" customFormat="1" ht="22.5">
      <c r="A171" s="84"/>
      <c r="B171" s="105"/>
      <c r="C171" s="109">
        <v>3020</v>
      </c>
      <c r="D171" s="51" t="s">
        <v>283</v>
      </c>
      <c r="E171" s="103">
        <v>0</v>
      </c>
      <c r="F171" s="103">
        <v>16817</v>
      </c>
      <c r="G171" s="114">
        <v>9833</v>
      </c>
      <c r="H171" s="210">
        <f aca="true" t="shared" si="6" ref="H171:H182">SUM(G171/F171)*100</f>
        <v>58.47059523101623</v>
      </c>
    </row>
    <row r="172" spans="1:8" s="28" customFormat="1" ht="21" customHeight="1">
      <c r="A172" s="84"/>
      <c r="B172" s="105"/>
      <c r="C172" s="109">
        <v>4010</v>
      </c>
      <c r="D172" s="51" t="s">
        <v>104</v>
      </c>
      <c r="E172" s="103">
        <v>0</v>
      </c>
      <c r="F172" s="103">
        <v>177077</v>
      </c>
      <c r="G172" s="114">
        <v>89015</v>
      </c>
      <c r="H172" s="210">
        <f t="shared" si="6"/>
        <v>50.269091976936586</v>
      </c>
    </row>
    <row r="173" spans="1:8" s="28" customFormat="1" ht="21" customHeight="1">
      <c r="A173" s="84"/>
      <c r="B173" s="105"/>
      <c r="C173" s="109">
        <v>4040</v>
      </c>
      <c r="D173" s="51" t="s">
        <v>105</v>
      </c>
      <c r="E173" s="103">
        <v>0</v>
      </c>
      <c r="F173" s="103">
        <v>12931</v>
      </c>
      <c r="G173" s="114">
        <v>12928</v>
      </c>
      <c r="H173" s="210">
        <f t="shared" si="6"/>
        <v>99.97679993813317</v>
      </c>
    </row>
    <row r="174" spans="1:8" s="28" customFormat="1" ht="21" customHeight="1">
      <c r="A174" s="84"/>
      <c r="B174" s="105"/>
      <c r="C174" s="109">
        <v>4110</v>
      </c>
      <c r="D174" s="51" t="s">
        <v>106</v>
      </c>
      <c r="E174" s="103">
        <v>0</v>
      </c>
      <c r="F174" s="103">
        <v>37565</v>
      </c>
      <c r="G174" s="114">
        <v>19764</v>
      </c>
      <c r="H174" s="210">
        <f t="shared" si="6"/>
        <v>52.6128044722481</v>
      </c>
    </row>
    <row r="175" spans="1:8" s="28" customFormat="1" ht="21" customHeight="1">
      <c r="A175" s="84"/>
      <c r="B175" s="105"/>
      <c r="C175" s="109">
        <v>4120</v>
      </c>
      <c r="D175" s="51" t="s">
        <v>107</v>
      </c>
      <c r="E175" s="103">
        <v>0</v>
      </c>
      <c r="F175" s="103">
        <v>5208</v>
      </c>
      <c r="G175" s="114">
        <v>2459</v>
      </c>
      <c r="H175" s="210">
        <f t="shared" si="6"/>
        <v>47.215821812596005</v>
      </c>
    </row>
    <row r="176" spans="1:8" s="28" customFormat="1" ht="21" customHeight="1">
      <c r="A176" s="84"/>
      <c r="B176" s="105"/>
      <c r="C176" s="109">
        <v>4210</v>
      </c>
      <c r="D176" s="51" t="s">
        <v>92</v>
      </c>
      <c r="E176" s="103">
        <v>0</v>
      </c>
      <c r="F176" s="103">
        <v>1960</v>
      </c>
      <c r="G176" s="114">
        <v>101</v>
      </c>
      <c r="H176" s="210">
        <f t="shared" si="6"/>
        <v>5.153061224489796</v>
      </c>
    </row>
    <row r="177" spans="1:8" s="28" customFormat="1" ht="20.25" customHeight="1">
      <c r="A177" s="84"/>
      <c r="B177" s="105"/>
      <c r="C177" s="109">
        <v>4220</v>
      </c>
      <c r="D177" s="51" t="s">
        <v>221</v>
      </c>
      <c r="E177" s="103">
        <v>0</v>
      </c>
      <c r="F177" s="103">
        <v>2800</v>
      </c>
      <c r="G177" s="114">
        <v>0</v>
      </c>
      <c r="H177" s="210">
        <f t="shared" si="6"/>
        <v>0</v>
      </c>
    </row>
    <row r="178" spans="1:8" s="28" customFormat="1" ht="24.75" customHeight="1">
      <c r="A178" s="84"/>
      <c r="B178" s="105"/>
      <c r="C178" s="109">
        <v>4240</v>
      </c>
      <c r="D178" s="51" t="s">
        <v>148</v>
      </c>
      <c r="E178" s="103">
        <v>0</v>
      </c>
      <c r="F178" s="103">
        <v>340</v>
      </c>
      <c r="G178" s="114">
        <v>-1</v>
      </c>
      <c r="H178" s="210">
        <f t="shared" si="6"/>
        <v>-0.29411764705882354</v>
      </c>
    </row>
    <row r="179" spans="1:8" s="28" customFormat="1" ht="21" customHeight="1">
      <c r="A179" s="84"/>
      <c r="B179" s="105"/>
      <c r="C179" s="109">
        <v>4260</v>
      </c>
      <c r="D179" s="51" t="s">
        <v>115</v>
      </c>
      <c r="E179" s="103">
        <v>0</v>
      </c>
      <c r="F179" s="103">
        <v>650</v>
      </c>
      <c r="G179" s="114">
        <v>214</v>
      </c>
      <c r="H179" s="210">
        <f t="shared" si="6"/>
        <v>32.92307692307692</v>
      </c>
    </row>
    <row r="180" spans="1:8" s="28" customFormat="1" ht="21" customHeight="1" hidden="1">
      <c r="A180" s="84"/>
      <c r="B180" s="105"/>
      <c r="C180" s="109">
        <v>4270</v>
      </c>
      <c r="D180" s="51" t="s">
        <v>98</v>
      </c>
      <c r="E180" s="103">
        <v>0</v>
      </c>
      <c r="F180" s="103">
        <v>0</v>
      </c>
      <c r="G180" s="114">
        <v>0</v>
      </c>
      <c r="H180" s="210" t="e">
        <f t="shared" si="6"/>
        <v>#DIV/0!</v>
      </c>
    </row>
    <row r="181" spans="1:8" s="28" customFormat="1" ht="21" customHeight="1">
      <c r="A181" s="84"/>
      <c r="B181" s="105"/>
      <c r="C181" s="109">
        <v>4300</v>
      </c>
      <c r="D181" s="51" t="s">
        <v>99</v>
      </c>
      <c r="E181" s="103">
        <v>0</v>
      </c>
      <c r="F181" s="103">
        <v>800</v>
      </c>
      <c r="G181" s="114">
        <v>69</v>
      </c>
      <c r="H181" s="210">
        <f t="shared" si="6"/>
        <v>8.625</v>
      </c>
    </row>
    <row r="182" spans="1:8" s="28" customFormat="1" ht="22.5">
      <c r="A182" s="84"/>
      <c r="B182" s="105"/>
      <c r="C182" s="109">
        <v>4440</v>
      </c>
      <c r="D182" s="51" t="s">
        <v>139</v>
      </c>
      <c r="E182" s="103">
        <v>0</v>
      </c>
      <c r="F182" s="103">
        <v>16510</v>
      </c>
      <c r="G182" s="114">
        <v>10967</v>
      </c>
      <c r="H182" s="210">
        <f t="shared" si="6"/>
        <v>66.42640823743186</v>
      </c>
    </row>
    <row r="183" spans="1:8" s="28" customFormat="1" ht="21" customHeight="1">
      <c r="A183" s="111"/>
      <c r="B183" s="105" t="s">
        <v>138</v>
      </c>
      <c r="C183" s="109"/>
      <c r="D183" s="51" t="s">
        <v>149</v>
      </c>
      <c r="E183" s="103">
        <f>SUM(E184:E196)</f>
        <v>2864800</v>
      </c>
      <c r="F183" s="103">
        <f>SUM(F184:F196)</f>
        <v>2599612</v>
      </c>
      <c r="G183" s="114">
        <f>SUM(G184:G196)</f>
        <v>1323310</v>
      </c>
      <c r="H183" s="210">
        <f t="shared" si="5"/>
        <v>50.90413492475031</v>
      </c>
    </row>
    <row r="184" spans="1:8" s="28" customFormat="1" ht="22.5">
      <c r="A184" s="111"/>
      <c r="B184" s="105"/>
      <c r="C184" s="109">
        <v>2510</v>
      </c>
      <c r="D184" s="51" t="s">
        <v>150</v>
      </c>
      <c r="E184" s="103">
        <v>2506562</v>
      </c>
      <c r="F184" s="103">
        <v>2507062</v>
      </c>
      <c r="G184" s="114">
        <v>1284449</v>
      </c>
      <c r="H184" s="210">
        <f t="shared" si="5"/>
        <v>51.23323635394736</v>
      </c>
    </row>
    <row r="185" spans="1:8" s="28" customFormat="1" ht="33.75">
      <c r="A185" s="111"/>
      <c r="B185" s="105"/>
      <c r="C185" s="109">
        <v>2540</v>
      </c>
      <c r="D185" s="51" t="s">
        <v>231</v>
      </c>
      <c r="E185" s="103">
        <v>72550</v>
      </c>
      <c r="F185" s="103">
        <v>72550</v>
      </c>
      <c r="G185" s="114">
        <v>36280</v>
      </c>
      <c r="H185" s="210">
        <f>SUM(G185/F185)*100</f>
        <v>50.006891798759476</v>
      </c>
    </row>
    <row r="186" spans="1:8" s="28" customFormat="1" ht="22.5">
      <c r="A186" s="84"/>
      <c r="B186" s="105"/>
      <c r="C186" s="109">
        <v>3020</v>
      </c>
      <c r="D186" s="51" t="s">
        <v>283</v>
      </c>
      <c r="E186" s="103">
        <v>16077</v>
      </c>
      <c r="F186" s="103">
        <v>0</v>
      </c>
      <c r="G186" s="114">
        <v>0</v>
      </c>
      <c r="H186" s="210" t="s">
        <v>275</v>
      </c>
    </row>
    <row r="187" spans="1:8" s="28" customFormat="1" ht="21" customHeight="1">
      <c r="A187" s="84"/>
      <c r="B187" s="105"/>
      <c r="C187" s="109">
        <v>4010</v>
      </c>
      <c r="D187" s="51" t="s">
        <v>104</v>
      </c>
      <c r="E187" s="103">
        <v>171577</v>
      </c>
      <c r="F187" s="103">
        <v>0</v>
      </c>
      <c r="G187" s="114">
        <v>0</v>
      </c>
      <c r="H187" s="210" t="s">
        <v>275</v>
      </c>
    </row>
    <row r="188" spans="1:8" s="28" customFormat="1" ht="21" customHeight="1">
      <c r="A188" s="84"/>
      <c r="B188" s="105"/>
      <c r="C188" s="109">
        <v>4040</v>
      </c>
      <c r="D188" s="51" t="s">
        <v>105</v>
      </c>
      <c r="E188" s="103">
        <v>12931</v>
      </c>
      <c r="F188" s="103">
        <v>0</v>
      </c>
      <c r="G188" s="114">
        <v>0</v>
      </c>
      <c r="H188" s="210" t="s">
        <v>275</v>
      </c>
    </row>
    <row r="189" spans="1:8" s="28" customFormat="1" ht="21" customHeight="1">
      <c r="A189" s="84"/>
      <c r="B189" s="105"/>
      <c r="C189" s="109">
        <v>4110</v>
      </c>
      <c r="D189" s="51" t="s">
        <v>106</v>
      </c>
      <c r="E189" s="103">
        <v>36565</v>
      </c>
      <c r="F189" s="103">
        <v>0</v>
      </c>
      <c r="G189" s="114">
        <v>0</v>
      </c>
      <c r="H189" s="210" t="s">
        <v>275</v>
      </c>
    </row>
    <row r="190" spans="1:8" s="28" customFormat="1" ht="21" customHeight="1">
      <c r="A190" s="84"/>
      <c r="B190" s="105"/>
      <c r="C190" s="109">
        <v>4120</v>
      </c>
      <c r="D190" s="51" t="s">
        <v>107</v>
      </c>
      <c r="E190" s="103">
        <v>4978</v>
      </c>
      <c r="F190" s="103">
        <v>0</v>
      </c>
      <c r="G190" s="114">
        <v>0</v>
      </c>
      <c r="H190" s="210" t="s">
        <v>275</v>
      </c>
    </row>
    <row r="191" spans="1:8" s="28" customFormat="1" ht="21" customHeight="1">
      <c r="A191" s="84"/>
      <c r="B191" s="105"/>
      <c r="C191" s="109">
        <v>4210</v>
      </c>
      <c r="D191" s="51" t="s">
        <v>92</v>
      </c>
      <c r="E191" s="103">
        <v>2800</v>
      </c>
      <c r="F191" s="103">
        <v>0</v>
      </c>
      <c r="G191" s="114">
        <v>0</v>
      </c>
      <c r="H191" s="210" t="s">
        <v>275</v>
      </c>
    </row>
    <row r="192" spans="1:8" s="28" customFormat="1" ht="20.25" customHeight="1">
      <c r="A192" s="84"/>
      <c r="B192" s="105"/>
      <c r="C192" s="109">
        <v>4220</v>
      </c>
      <c r="D192" s="51" t="s">
        <v>221</v>
      </c>
      <c r="E192" s="103">
        <v>2800</v>
      </c>
      <c r="F192" s="103">
        <v>0</v>
      </c>
      <c r="G192" s="114">
        <v>0</v>
      </c>
      <c r="H192" s="210" t="s">
        <v>275</v>
      </c>
    </row>
    <row r="193" spans="1:8" s="28" customFormat="1" ht="21" customHeight="1">
      <c r="A193" s="84"/>
      <c r="B193" s="105"/>
      <c r="C193" s="109">
        <v>4260</v>
      </c>
      <c r="D193" s="51" t="s">
        <v>115</v>
      </c>
      <c r="E193" s="103">
        <v>650</v>
      </c>
      <c r="F193" s="103">
        <v>0</v>
      </c>
      <c r="G193" s="114">
        <v>0</v>
      </c>
      <c r="H193" s="210" t="s">
        <v>275</v>
      </c>
    </row>
    <row r="194" spans="1:8" s="28" customFormat="1" ht="21" customHeight="1">
      <c r="A194" s="84"/>
      <c r="B194" s="105"/>
      <c r="C194" s="109">
        <v>4270</v>
      </c>
      <c r="D194" s="51" t="s">
        <v>98</v>
      </c>
      <c r="E194" s="103">
        <v>20000</v>
      </c>
      <c r="F194" s="103">
        <v>20000</v>
      </c>
      <c r="G194" s="114">
        <v>2581</v>
      </c>
      <c r="H194" s="210">
        <f t="shared" si="5"/>
        <v>12.905</v>
      </c>
    </row>
    <row r="195" spans="1:8" s="28" customFormat="1" ht="21" customHeight="1">
      <c r="A195" s="84"/>
      <c r="B195" s="105"/>
      <c r="C195" s="109">
        <v>4300</v>
      </c>
      <c r="D195" s="51" t="s">
        <v>99</v>
      </c>
      <c r="E195" s="103">
        <v>800</v>
      </c>
      <c r="F195" s="103">
        <v>0</v>
      </c>
      <c r="G195" s="114">
        <v>0</v>
      </c>
      <c r="H195" s="210" t="s">
        <v>275</v>
      </c>
    </row>
    <row r="196" spans="1:8" s="28" customFormat="1" ht="22.5">
      <c r="A196" s="84"/>
      <c r="B196" s="105"/>
      <c r="C196" s="109">
        <v>4440</v>
      </c>
      <c r="D196" s="51" t="s">
        <v>139</v>
      </c>
      <c r="E196" s="103">
        <v>16510</v>
      </c>
      <c r="F196" s="103">
        <v>0</v>
      </c>
      <c r="G196" s="114">
        <v>0</v>
      </c>
      <c r="H196" s="210" t="s">
        <v>275</v>
      </c>
    </row>
    <row r="197" spans="1:8" s="28" customFormat="1" ht="21" customHeight="1">
      <c r="A197" s="111"/>
      <c r="B197" s="105" t="s">
        <v>140</v>
      </c>
      <c r="C197" s="109"/>
      <c r="D197" s="51" t="s">
        <v>66</v>
      </c>
      <c r="E197" s="103">
        <f>SUM(E198:E215)</f>
        <v>4133765</v>
      </c>
      <c r="F197" s="103">
        <f>SUM(F198:F215)</f>
        <v>4133065</v>
      </c>
      <c r="G197" s="114">
        <f>SUM(G198:G215)</f>
        <v>2071669</v>
      </c>
      <c r="H197" s="210">
        <f t="shared" si="5"/>
        <v>50.12427822935279</v>
      </c>
    </row>
    <row r="198" spans="1:8" s="28" customFormat="1" ht="22.5">
      <c r="A198" s="84"/>
      <c r="B198" s="105"/>
      <c r="C198" s="109">
        <v>3020</v>
      </c>
      <c r="D198" s="51" t="s">
        <v>283</v>
      </c>
      <c r="E198" s="103">
        <v>24395</v>
      </c>
      <c r="F198" s="103">
        <v>24395</v>
      </c>
      <c r="G198" s="114">
        <v>11847</v>
      </c>
      <c r="H198" s="210">
        <f t="shared" si="5"/>
        <v>48.563230170116825</v>
      </c>
    </row>
    <row r="199" spans="1:8" s="28" customFormat="1" ht="21" customHeight="1">
      <c r="A199" s="84"/>
      <c r="B199" s="105"/>
      <c r="C199" s="109">
        <v>4010</v>
      </c>
      <c r="D199" s="51" t="s">
        <v>104</v>
      </c>
      <c r="E199" s="103">
        <v>2701732</v>
      </c>
      <c r="F199" s="103">
        <v>2701732</v>
      </c>
      <c r="G199" s="114">
        <v>1263486</v>
      </c>
      <c r="H199" s="210">
        <f t="shared" si="5"/>
        <v>46.765778396969054</v>
      </c>
    </row>
    <row r="200" spans="1:8" s="28" customFormat="1" ht="21" customHeight="1">
      <c r="A200" s="84"/>
      <c r="B200" s="105"/>
      <c r="C200" s="109">
        <v>4040</v>
      </c>
      <c r="D200" s="51" t="s">
        <v>105</v>
      </c>
      <c r="E200" s="103">
        <v>198682</v>
      </c>
      <c r="F200" s="103">
        <v>198682</v>
      </c>
      <c r="G200" s="114">
        <v>198681</v>
      </c>
      <c r="H200" s="210">
        <f t="shared" si="5"/>
        <v>99.99949668314191</v>
      </c>
    </row>
    <row r="201" spans="1:8" s="28" customFormat="1" ht="21" customHeight="1">
      <c r="A201" s="84"/>
      <c r="B201" s="105"/>
      <c r="C201" s="109">
        <v>4110</v>
      </c>
      <c r="D201" s="51" t="s">
        <v>106</v>
      </c>
      <c r="E201" s="103">
        <v>509393</v>
      </c>
      <c r="F201" s="103">
        <v>509393</v>
      </c>
      <c r="G201" s="114">
        <v>257581</v>
      </c>
      <c r="H201" s="210">
        <f t="shared" si="5"/>
        <v>50.566262198341946</v>
      </c>
    </row>
    <row r="202" spans="1:8" s="28" customFormat="1" ht="21" customHeight="1">
      <c r="A202" s="84"/>
      <c r="B202" s="105"/>
      <c r="C202" s="109">
        <v>4120</v>
      </c>
      <c r="D202" s="51" t="s">
        <v>107</v>
      </c>
      <c r="E202" s="103">
        <v>72096</v>
      </c>
      <c r="F202" s="103">
        <v>72096</v>
      </c>
      <c r="G202" s="114">
        <v>35130</v>
      </c>
      <c r="H202" s="210">
        <f t="shared" si="5"/>
        <v>48.72669773635153</v>
      </c>
    </row>
    <row r="203" spans="1:8" s="28" customFormat="1" ht="21" customHeight="1">
      <c r="A203" s="84"/>
      <c r="B203" s="105"/>
      <c r="C203" s="109">
        <v>4170</v>
      </c>
      <c r="D203" s="51" t="s">
        <v>281</v>
      </c>
      <c r="E203" s="103">
        <v>21600</v>
      </c>
      <c r="F203" s="103">
        <v>21600</v>
      </c>
      <c r="G203" s="114">
        <v>5672</v>
      </c>
      <c r="H203" s="210">
        <f t="shared" si="5"/>
        <v>26.25925925925926</v>
      </c>
    </row>
    <row r="204" spans="1:8" s="28" customFormat="1" ht="21" customHeight="1">
      <c r="A204" s="84"/>
      <c r="B204" s="105"/>
      <c r="C204" s="109">
        <v>4210</v>
      </c>
      <c r="D204" s="51" t="s">
        <v>112</v>
      </c>
      <c r="E204" s="103">
        <v>98769</v>
      </c>
      <c r="F204" s="103">
        <v>98562</v>
      </c>
      <c r="G204" s="114">
        <v>45264</v>
      </c>
      <c r="H204" s="210">
        <f t="shared" si="5"/>
        <v>45.9243927680039</v>
      </c>
    </row>
    <row r="205" spans="1:8" s="28" customFormat="1" ht="21" customHeight="1">
      <c r="A205" s="84"/>
      <c r="B205" s="105"/>
      <c r="C205" s="109">
        <v>4230</v>
      </c>
      <c r="D205" s="51" t="s">
        <v>137</v>
      </c>
      <c r="E205" s="103">
        <v>1000</v>
      </c>
      <c r="F205" s="103">
        <v>1000</v>
      </c>
      <c r="G205" s="114">
        <v>356</v>
      </c>
      <c r="H205" s="210">
        <f t="shared" si="5"/>
        <v>35.6</v>
      </c>
    </row>
    <row r="206" spans="1:8" s="28" customFormat="1" ht="24.75" customHeight="1">
      <c r="A206" s="84"/>
      <c r="B206" s="105"/>
      <c r="C206" s="109">
        <v>4240</v>
      </c>
      <c r="D206" s="51" t="s">
        <v>148</v>
      </c>
      <c r="E206" s="103">
        <v>1000</v>
      </c>
      <c r="F206" s="103">
        <v>3139</v>
      </c>
      <c r="G206" s="114">
        <v>2027</v>
      </c>
      <c r="H206" s="210">
        <f t="shared" si="5"/>
        <v>64.57470532016566</v>
      </c>
    </row>
    <row r="207" spans="1:8" s="28" customFormat="1" ht="21" customHeight="1">
      <c r="A207" s="84"/>
      <c r="B207" s="105"/>
      <c r="C207" s="109">
        <v>4260</v>
      </c>
      <c r="D207" s="51" t="s">
        <v>115</v>
      </c>
      <c r="E207" s="103">
        <v>209780</v>
      </c>
      <c r="F207" s="103">
        <v>209780</v>
      </c>
      <c r="G207" s="114">
        <v>128180</v>
      </c>
      <c r="H207" s="210">
        <f t="shared" si="5"/>
        <v>61.102106969205835</v>
      </c>
    </row>
    <row r="208" spans="1:8" s="28" customFormat="1" ht="21" customHeight="1">
      <c r="A208" s="84"/>
      <c r="B208" s="105"/>
      <c r="C208" s="109">
        <v>4270</v>
      </c>
      <c r="D208" s="51" t="s">
        <v>98</v>
      </c>
      <c r="E208" s="103">
        <v>50000</v>
      </c>
      <c r="F208" s="103">
        <v>50000</v>
      </c>
      <c r="G208" s="114">
        <v>0</v>
      </c>
      <c r="H208" s="210">
        <f t="shared" si="5"/>
        <v>0</v>
      </c>
    </row>
    <row r="209" spans="1:8" s="28" customFormat="1" ht="21" customHeight="1">
      <c r="A209" s="84"/>
      <c r="B209" s="105"/>
      <c r="C209" s="109">
        <v>4300</v>
      </c>
      <c r="D209" s="51" t="s">
        <v>99</v>
      </c>
      <c r="E209" s="103">
        <v>59060</v>
      </c>
      <c r="F209" s="103">
        <v>57461</v>
      </c>
      <c r="G209" s="114">
        <v>29956</v>
      </c>
      <c r="H209" s="210">
        <f t="shared" si="5"/>
        <v>52.132750909312406</v>
      </c>
    </row>
    <row r="210" spans="1:8" s="28" customFormat="1" ht="21" customHeight="1">
      <c r="A210" s="84"/>
      <c r="B210" s="105"/>
      <c r="C210" s="109">
        <v>4350</v>
      </c>
      <c r="D210" s="51" t="s">
        <v>282</v>
      </c>
      <c r="E210" s="103">
        <v>3720</v>
      </c>
      <c r="F210" s="103">
        <v>3720</v>
      </c>
      <c r="G210" s="114">
        <v>1228</v>
      </c>
      <c r="H210" s="210">
        <f t="shared" si="5"/>
        <v>33.01075268817204</v>
      </c>
    </row>
    <row r="211" spans="1:8" s="28" customFormat="1" ht="21" customHeight="1">
      <c r="A211" s="84"/>
      <c r="B211" s="105"/>
      <c r="C211" s="109">
        <v>4410</v>
      </c>
      <c r="D211" s="51" t="s">
        <v>110</v>
      </c>
      <c r="E211" s="103">
        <v>5500</v>
      </c>
      <c r="F211" s="103">
        <v>5500</v>
      </c>
      <c r="G211" s="114">
        <v>3560</v>
      </c>
      <c r="H211" s="210">
        <f t="shared" si="5"/>
        <v>64.72727272727272</v>
      </c>
    </row>
    <row r="212" spans="1:8" s="28" customFormat="1" ht="21" customHeight="1">
      <c r="A212" s="84"/>
      <c r="B212" s="105"/>
      <c r="C212" s="109">
        <v>4430</v>
      </c>
      <c r="D212" s="51" t="s">
        <v>114</v>
      </c>
      <c r="E212" s="103">
        <v>4500</v>
      </c>
      <c r="F212" s="103">
        <v>4500</v>
      </c>
      <c r="G212" s="114">
        <v>1591</v>
      </c>
      <c r="H212" s="210">
        <f t="shared" si="5"/>
        <v>35.355555555555554</v>
      </c>
    </row>
    <row r="213" spans="1:8" s="28" customFormat="1" ht="22.5" customHeight="1">
      <c r="A213" s="84"/>
      <c r="B213" s="105"/>
      <c r="C213" s="109">
        <v>4440</v>
      </c>
      <c r="D213" s="51" t="s">
        <v>108</v>
      </c>
      <c r="E213" s="103">
        <v>169038</v>
      </c>
      <c r="F213" s="103">
        <v>167859</v>
      </c>
      <c r="G213" s="114">
        <v>84518</v>
      </c>
      <c r="H213" s="210">
        <f>SUM(G213/F213)*100</f>
        <v>50.350591865792126</v>
      </c>
    </row>
    <row r="214" spans="1:8" s="28" customFormat="1" ht="22.5" customHeight="1">
      <c r="A214" s="84"/>
      <c r="B214" s="105"/>
      <c r="C214" s="109">
        <v>4570</v>
      </c>
      <c r="D214" s="51" t="s">
        <v>293</v>
      </c>
      <c r="E214" s="103">
        <v>0</v>
      </c>
      <c r="F214" s="103">
        <v>146</v>
      </c>
      <c r="G214" s="114">
        <v>145</v>
      </c>
      <c r="H214" s="210">
        <f>SUM(G214/F214)*100</f>
        <v>99.31506849315068</v>
      </c>
    </row>
    <row r="215" spans="1:8" s="28" customFormat="1" ht="22.5" customHeight="1">
      <c r="A215" s="84"/>
      <c r="B215" s="105"/>
      <c r="C215" s="109">
        <v>6060</v>
      </c>
      <c r="D215" s="51" t="s">
        <v>117</v>
      </c>
      <c r="E215" s="103">
        <v>3500</v>
      </c>
      <c r="F215" s="103">
        <v>3500</v>
      </c>
      <c r="G215" s="114">
        <v>2447</v>
      </c>
      <c r="H215" s="210">
        <f t="shared" si="5"/>
        <v>69.91428571428571</v>
      </c>
    </row>
    <row r="216" spans="1:8" s="28" customFormat="1" ht="21" customHeight="1">
      <c r="A216" s="84"/>
      <c r="B216" s="105" t="s">
        <v>141</v>
      </c>
      <c r="C216" s="109"/>
      <c r="D216" s="51" t="s">
        <v>142</v>
      </c>
      <c r="E216" s="103">
        <f>SUM(E217)</f>
        <v>253445</v>
      </c>
      <c r="F216" s="103">
        <f>SUM(F217)</f>
        <v>253445</v>
      </c>
      <c r="G216" s="114">
        <f>SUM(G217)</f>
        <v>134928</v>
      </c>
      <c r="H216" s="210">
        <f t="shared" si="5"/>
        <v>53.237586064037565</v>
      </c>
    </row>
    <row r="217" spans="1:8" s="28" customFormat="1" ht="21" customHeight="1">
      <c r="A217" s="84"/>
      <c r="B217" s="105"/>
      <c r="C217" s="109">
        <v>4300</v>
      </c>
      <c r="D217" s="51" t="s">
        <v>99</v>
      </c>
      <c r="E217" s="103">
        <v>253445</v>
      </c>
      <c r="F217" s="103">
        <v>253445</v>
      </c>
      <c r="G217" s="114">
        <v>134928</v>
      </c>
      <c r="H217" s="210">
        <f t="shared" si="5"/>
        <v>53.237586064037565</v>
      </c>
    </row>
    <row r="218" spans="1:8" s="28" customFormat="1" ht="22.5">
      <c r="A218" s="84"/>
      <c r="B218" s="110">
        <v>80146</v>
      </c>
      <c r="C218" s="85"/>
      <c r="D218" s="51" t="s">
        <v>180</v>
      </c>
      <c r="E218" s="103">
        <f>SUM(E219:E221)</f>
        <v>85629</v>
      </c>
      <c r="F218" s="103">
        <f>SUM(F219:F221)</f>
        <v>85629</v>
      </c>
      <c r="G218" s="103">
        <f>SUM(G219:G221)</f>
        <v>42976</v>
      </c>
      <c r="H218" s="210">
        <f t="shared" si="5"/>
        <v>50.188604327972996</v>
      </c>
    </row>
    <row r="219" spans="1:8" s="28" customFormat="1" ht="22.5">
      <c r="A219" s="84"/>
      <c r="B219" s="110"/>
      <c r="C219" s="85">
        <v>2510</v>
      </c>
      <c r="D219" s="51" t="s">
        <v>150</v>
      </c>
      <c r="E219" s="103">
        <v>9893</v>
      </c>
      <c r="F219" s="103">
        <v>9893</v>
      </c>
      <c r="G219" s="114">
        <v>3300</v>
      </c>
      <c r="H219" s="210">
        <f t="shared" si="5"/>
        <v>33.35691903366016</v>
      </c>
    </row>
    <row r="220" spans="1:8" s="28" customFormat="1" ht="21" customHeight="1">
      <c r="A220" s="84"/>
      <c r="B220" s="110"/>
      <c r="C220" s="85">
        <v>4300</v>
      </c>
      <c r="D220" s="51" t="s">
        <v>99</v>
      </c>
      <c r="E220" s="103">
        <v>55926</v>
      </c>
      <c r="F220" s="103">
        <v>55926</v>
      </c>
      <c r="G220" s="114">
        <v>32705</v>
      </c>
      <c r="H220" s="210">
        <f t="shared" si="5"/>
        <v>58.47906161713693</v>
      </c>
    </row>
    <row r="221" spans="1:8" s="28" customFormat="1" ht="21" customHeight="1">
      <c r="A221" s="84"/>
      <c r="B221" s="110"/>
      <c r="C221" s="85">
        <v>4410</v>
      </c>
      <c r="D221" s="51" t="s">
        <v>110</v>
      </c>
      <c r="E221" s="103">
        <v>19810</v>
      </c>
      <c r="F221" s="103">
        <v>19810</v>
      </c>
      <c r="G221" s="114">
        <v>6971</v>
      </c>
      <c r="H221" s="210">
        <f t="shared" si="5"/>
        <v>35.18929833417466</v>
      </c>
    </row>
    <row r="222" spans="1:8" s="28" customFormat="1" ht="23.25" customHeight="1">
      <c r="A222" s="84"/>
      <c r="B222" s="105">
        <v>80195</v>
      </c>
      <c r="C222" s="84"/>
      <c r="D222" s="51" t="s">
        <v>6</v>
      </c>
      <c r="E222" s="103">
        <f>SUM(E223:E225)</f>
        <v>116634</v>
      </c>
      <c r="F222" s="103">
        <f>SUM(F223:F225)</f>
        <v>116934</v>
      </c>
      <c r="G222" s="114">
        <f>SUM(G223:G225)</f>
        <v>58315</v>
      </c>
      <c r="H222" s="210">
        <f t="shared" si="5"/>
        <v>49.870012143602374</v>
      </c>
    </row>
    <row r="223" spans="1:8" s="28" customFormat="1" ht="21" customHeight="1">
      <c r="A223" s="84"/>
      <c r="B223" s="105"/>
      <c r="C223" s="84">
        <v>4170</v>
      </c>
      <c r="D223" s="51" t="s">
        <v>281</v>
      </c>
      <c r="E223" s="103">
        <v>0</v>
      </c>
      <c r="F223" s="103">
        <v>300</v>
      </c>
      <c r="G223" s="114">
        <v>0</v>
      </c>
      <c r="H223" s="210">
        <f t="shared" si="5"/>
        <v>0</v>
      </c>
    </row>
    <row r="224" spans="1:8" s="28" customFormat="1" ht="23.25" customHeight="1">
      <c r="A224" s="84"/>
      <c r="B224" s="105"/>
      <c r="C224" s="84">
        <v>4440</v>
      </c>
      <c r="D224" s="51" t="s">
        <v>108</v>
      </c>
      <c r="E224" s="103">
        <v>116634</v>
      </c>
      <c r="F224" s="103">
        <v>116634</v>
      </c>
      <c r="G224" s="114">
        <v>58315</v>
      </c>
      <c r="H224" s="210">
        <f t="shared" si="5"/>
        <v>49.998285234151275</v>
      </c>
    </row>
    <row r="225" spans="1:8" s="28" customFormat="1" ht="21.75" customHeight="1" hidden="1">
      <c r="A225" s="84"/>
      <c r="B225" s="105"/>
      <c r="C225" s="84">
        <v>4810</v>
      </c>
      <c r="D225" s="51" t="s">
        <v>188</v>
      </c>
      <c r="E225" s="103">
        <v>0</v>
      </c>
      <c r="F225" s="103">
        <v>0</v>
      </c>
      <c r="G225" s="114">
        <v>0</v>
      </c>
      <c r="H225" s="210" t="e">
        <f t="shared" si="5"/>
        <v>#DIV/0!</v>
      </c>
    </row>
    <row r="226" spans="1:8" s="54" customFormat="1" ht="20.25" customHeight="1">
      <c r="A226" s="46" t="s">
        <v>143</v>
      </c>
      <c r="B226" s="47"/>
      <c r="C226" s="48"/>
      <c r="D226" s="49" t="s">
        <v>68</v>
      </c>
      <c r="E226" s="50">
        <f>SUM(E227,E230,E237,)</f>
        <v>132872</v>
      </c>
      <c r="F226" s="50">
        <f>SUM(F227,F230,F237,)</f>
        <v>145872</v>
      </c>
      <c r="G226" s="55">
        <f>SUM(G227,G230,G237,)</f>
        <v>34804</v>
      </c>
      <c r="H226" s="209">
        <f t="shared" si="5"/>
        <v>23.859273883953055</v>
      </c>
    </row>
    <row r="227" spans="1:8" s="28" customFormat="1" ht="21.75" customHeight="1">
      <c r="A227" s="84"/>
      <c r="B227" s="110">
        <v>85111</v>
      </c>
      <c r="C227" s="109"/>
      <c r="D227" s="51" t="s">
        <v>238</v>
      </c>
      <c r="E227" s="103">
        <f>SUM(E228:E229)</f>
        <v>10000</v>
      </c>
      <c r="F227" s="103">
        <f>SUM(F228:F229)</f>
        <v>10000</v>
      </c>
      <c r="G227" s="103">
        <f>SUM(G228:G229)</f>
        <v>10000</v>
      </c>
      <c r="H227" s="210">
        <f t="shared" si="5"/>
        <v>100</v>
      </c>
    </row>
    <row r="228" spans="1:8" s="28" customFormat="1" ht="56.25" hidden="1">
      <c r="A228" s="84"/>
      <c r="B228" s="110"/>
      <c r="C228" s="109">
        <v>2710</v>
      </c>
      <c r="D228" s="51" t="s">
        <v>226</v>
      </c>
      <c r="E228" s="103">
        <v>0</v>
      </c>
      <c r="F228" s="103">
        <v>0</v>
      </c>
      <c r="G228" s="114">
        <v>0</v>
      </c>
      <c r="H228" s="210">
        <v>0</v>
      </c>
    </row>
    <row r="229" spans="1:8" s="28" customFormat="1" ht="67.5">
      <c r="A229" s="84"/>
      <c r="B229" s="110"/>
      <c r="C229" s="109">
        <v>6300</v>
      </c>
      <c r="D229" s="14" t="s">
        <v>247</v>
      </c>
      <c r="E229" s="103">
        <v>10000</v>
      </c>
      <c r="F229" s="103">
        <v>10000</v>
      </c>
      <c r="G229" s="114">
        <v>10000</v>
      </c>
      <c r="H229" s="210">
        <f t="shared" si="5"/>
        <v>100</v>
      </c>
    </row>
    <row r="230" spans="1:8" s="28" customFormat="1" ht="24.75" customHeight="1">
      <c r="A230" s="84"/>
      <c r="B230" s="105" t="s">
        <v>144</v>
      </c>
      <c r="C230" s="109"/>
      <c r="D230" s="51" t="s">
        <v>69</v>
      </c>
      <c r="E230" s="103">
        <f>SUM(E231:E236)</f>
        <v>117872</v>
      </c>
      <c r="F230" s="103">
        <f>SUM(F231:F236)</f>
        <v>130872</v>
      </c>
      <c r="G230" s="114">
        <f>SUM(G231:G236)</f>
        <v>24804</v>
      </c>
      <c r="H230" s="210">
        <f t="shared" si="5"/>
        <v>18.952869979827618</v>
      </c>
    </row>
    <row r="231" spans="1:8" s="28" customFormat="1" ht="33.75">
      <c r="A231" s="84"/>
      <c r="B231" s="105"/>
      <c r="C231" s="109">
        <v>2630</v>
      </c>
      <c r="D231" s="51" t="s">
        <v>230</v>
      </c>
      <c r="E231" s="103">
        <v>0</v>
      </c>
      <c r="F231" s="103">
        <v>42800</v>
      </c>
      <c r="G231" s="114">
        <v>16000</v>
      </c>
      <c r="H231" s="210">
        <f t="shared" si="5"/>
        <v>37.38317757009346</v>
      </c>
    </row>
    <row r="232" spans="1:8" s="28" customFormat="1" ht="21" customHeight="1">
      <c r="A232" s="84"/>
      <c r="B232" s="110"/>
      <c r="C232" s="109">
        <v>3030</v>
      </c>
      <c r="D232" s="51" t="s">
        <v>109</v>
      </c>
      <c r="E232" s="103">
        <v>16000</v>
      </c>
      <c r="F232" s="103">
        <v>0</v>
      </c>
      <c r="G232" s="114">
        <v>0</v>
      </c>
      <c r="H232" s="210" t="s">
        <v>275</v>
      </c>
    </row>
    <row r="233" spans="1:8" s="28" customFormat="1" ht="21" customHeight="1">
      <c r="A233" s="84"/>
      <c r="B233" s="110"/>
      <c r="C233" s="109">
        <v>4170</v>
      </c>
      <c r="D233" s="51" t="s">
        <v>281</v>
      </c>
      <c r="E233" s="103">
        <v>0</v>
      </c>
      <c r="F233" s="103">
        <v>16000</v>
      </c>
      <c r="G233" s="114">
        <v>5717</v>
      </c>
      <c r="H233" s="210">
        <f t="shared" si="5"/>
        <v>35.731249999999996</v>
      </c>
    </row>
    <row r="234" spans="1:8" s="28" customFormat="1" ht="21" customHeight="1">
      <c r="A234" s="84"/>
      <c r="B234" s="110"/>
      <c r="C234" s="109">
        <v>4210</v>
      </c>
      <c r="D234" s="51" t="s">
        <v>112</v>
      </c>
      <c r="E234" s="103">
        <v>5000</v>
      </c>
      <c r="F234" s="103">
        <v>5000</v>
      </c>
      <c r="G234" s="114">
        <v>372</v>
      </c>
      <c r="H234" s="210">
        <f t="shared" si="5"/>
        <v>7.4399999999999995</v>
      </c>
    </row>
    <row r="235" spans="1:8" s="28" customFormat="1" ht="21" customHeight="1">
      <c r="A235" s="84"/>
      <c r="B235" s="110"/>
      <c r="C235" s="109">
        <v>4300</v>
      </c>
      <c r="D235" s="51" t="s">
        <v>99</v>
      </c>
      <c r="E235" s="103">
        <v>66872</v>
      </c>
      <c r="F235" s="103">
        <v>27072</v>
      </c>
      <c r="G235" s="114">
        <v>2715</v>
      </c>
      <c r="H235" s="210">
        <f t="shared" si="5"/>
        <v>10.02881205673759</v>
      </c>
    </row>
    <row r="236" spans="1:8" s="28" customFormat="1" ht="22.5">
      <c r="A236" s="84"/>
      <c r="B236" s="110"/>
      <c r="C236" s="109">
        <v>6060</v>
      </c>
      <c r="D236" s="51" t="s">
        <v>117</v>
      </c>
      <c r="E236" s="103">
        <v>30000</v>
      </c>
      <c r="F236" s="103">
        <v>40000</v>
      </c>
      <c r="G236" s="114">
        <v>0</v>
      </c>
      <c r="H236" s="210">
        <f t="shared" si="5"/>
        <v>0</v>
      </c>
    </row>
    <row r="237" spans="1:8" s="28" customFormat="1" ht="21" customHeight="1">
      <c r="A237" s="84"/>
      <c r="B237" s="110">
        <v>85195</v>
      </c>
      <c r="C237" s="109"/>
      <c r="D237" s="51" t="s">
        <v>6</v>
      </c>
      <c r="E237" s="103">
        <f>SUM(E238)</f>
        <v>5000</v>
      </c>
      <c r="F237" s="103">
        <f>SUM(F238)</f>
        <v>5000</v>
      </c>
      <c r="G237" s="114">
        <f>SUM(G238)</f>
        <v>0</v>
      </c>
      <c r="H237" s="210">
        <f t="shared" si="5"/>
        <v>0</v>
      </c>
    </row>
    <row r="238" spans="1:8" s="28" customFormat="1" ht="21" customHeight="1">
      <c r="A238" s="84"/>
      <c r="B238" s="110"/>
      <c r="C238" s="109">
        <v>4430</v>
      </c>
      <c r="D238" s="51" t="s">
        <v>114</v>
      </c>
      <c r="E238" s="103">
        <v>5000</v>
      </c>
      <c r="F238" s="103">
        <v>5000</v>
      </c>
      <c r="G238" s="114">
        <v>0</v>
      </c>
      <c r="H238" s="210">
        <f t="shared" si="5"/>
        <v>0</v>
      </c>
    </row>
    <row r="239" spans="1:8" s="54" customFormat="1" ht="21.75" customHeight="1">
      <c r="A239" s="46" t="s">
        <v>190</v>
      </c>
      <c r="B239" s="47"/>
      <c r="C239" s="48"/>
      <c r="D239" s="49" t="s">
        <v>246</v>
      </c>
      <c r="E239" s="50">
        <f>SUM(E240,E253,E255,E258,E260,E262,E279,E283,)</f>
        <v>9633937</v>
      </c>
      <c r="F239" s="50">
        <f>SUM(F240,F253,F255,F258,F260,F262,F279,F283,)</f>
        <v>9897241</v>
      </c>
      <c r="G239" s="55">
        <f>SUM(G240,G253,G255,G258,G260,G262,G279,G281,G283,)</f>
        <v>4382936</v>
      </c>
      <c r="H239" s="209">
        <f t="shared" si="5"/>
        <v>44.28442229506182</v>
      </c>
    </row>
    <row r="240" spans="1:8" s="28" customFormat="1" ht="45">
      <c r="A240" s="132"/>
      <c r="B240" s="67">
        <v>85212</v>
      </c>
      <c r="C240" s="101"/>
      <c r="D240" s="99" t="s">
        <v>319</v>
      </c>
      <c r="E240" s="91">
        <f>SUM(E241:E252)</f>
        <v>5589800</v>
      </c>
      <c r="F240" s="91">
        <f>SUM(F241:F252)</f>
        <v>5589800</v>
      </c>
      <c r="G240" s="91">
        <f>SUM(G241:G252)</f>
        <v>2411488</v>
      </c>
      <c r="H240" s="210">
        <f aca="true" t="shared" si="7" ref="H240:H319">SUM(G240/F240)*100</f>
        <v>43.14086371605424</v>
      </c>
    </row>
    <row r="241" spans="1:8" s="28" customFormat="1" ht="22.5" customHeight="1">
      <c r="A241" s="132"/>
      <c r="B241" s="67"/>
      <c r="C241" s="101">
        <v>3020</v>
      </c>
      <c r="D241" s="51" t="s">
        <v>283</v>
      </c>
      <c r="E241" s="91">
        <v>1000</v>
      </c>
      <c r="F241" s="91">
        <v>1000</v>
      </c>
      <c r="G241" s="114">
        <v>0</v>
      </c>
      <c r="H241" s="210">
        <f t="shared" si="7"/>
        <v>0</v>
      </c>
    </row>
    <row r="242" spans="1:8" s="28" customFormat="1" ht="22.5" customHeight="1">
      <c r="A242" s="132"/>
      <c r="B242" s="67"/>
      <c r="C242" s="101">
        <v>3110</v>
      </c>
      <c r="D242" s="99" t="s">
        <v>136</v>
      </c>
      <c r="E242" s="91">
        <v>5365883</v>
      </c>
      <c r="F242" s="91">
        <v>5365883</v>
      </c>
      <c r="G242" s="114">
        <v>2305422</v>
      </c>
      <c r="H242" s="210">
        <f t="shared" si="7"/>
        <v>42.96444778986049</v>
      </c>
    </row>
    <row r="243" spans="1:8" s="28" customFormat="1" ht="22.5">
      <c r="A243" s="132"/>
      <c r="B243" s="67"/>
      <c r="C243" s="67">
        <v>4010</v>
      </c>
      <c r="D243" s="14" t="s">
        <v>104</v>
      </c>
      <c r="E243" s="91">
        <v>81113</v>
      </c>
      <c r="F243" s="91">
        <v>81113</v>
      </c>
      <c r="G243" s="114">
        <v>45418</v>
      </c>
      <c r="H243" s="210">
        <f t="shared" si="7"/>
        <v>55.993490562548544</v>
      </c>
    </row>
    <row r="244" spans="1:8" s="28" customFormat="1" ht="21" customHeight="1">
      <c r="A244" s="84"/>
      <c r="B244" s="105"/>
      <c r="C244" s="109">
        <v>4040</v>
      </c>
      <c r="D244" s="51" t="s">
        <v>105</v>
      </c>
      <c r="E244" s="103">
        <v>3800</v>
      </c>
      <c r="F244" s="103">
        <v>4456</v>
      </c>
      <c r="G244" s="114">
        <v>4455</v>
      </c>
      <c r="H244" s="210">
        <f t="shared" si="7"/>
        <v>99.97755834829444</v>
      </c>
    </row>
    <row r="245" spans="1:8" s="28" customFormat="1" ht="22.5">
      <c r="A245" s="132"/>
      <c r="B245" s="67"/>
      <c r="C245" s="67">
        <v>4110</v>
      </c>
      <c r="D245" s="14" t="s">
        <v>106</v>
      </c>
      <c r="E245" s="91">
        <v>104631</v>
      </c>
      <c r="F245" s="91">
        <v>104473</v>
      </c>
      <c r="G245" s="114">
        <v>46952</v>
      </c>
      <c r="H245" s="210">
        <f t="shared" si="7"/>
        <v>44.94175528605477</v>
      </c>
    </row>
    <row r="246" spans="1:8" s="28" customFormat="1" ht="21.75" customHeight="1">
      <c r="A246" s="132"/>
      <c r="B246" s="67"/>
      <c r="C246" s="67">
        <v>4120</v>
      </c>
      <c r="D246" s="14" t="s">
        <v>107</v>
      </c>
      <c r="E246" s="91">
        <v>2081</v>
      </c>
      <c r="F246" s="91">
        <v>2081</v>
      </c>
      <c r="G246" s="114">
        <v>1277</v>
      </c>
      <c r="H246" s="210">
        <f t="shared" si="7"/>
        <v>61.36472849591542</v>
      </c>
    </row>
    <row r="247" spans="1:8" s="28" customFormat="1" ht="21.75" customHeight="1">
      <c r="A247" s="132"/>
      <c r="B247" s="100"/>
      <c r="C247" s="67">
        <v>4210</v>
      </c>
      <c r="D247" s="14" t="s">
        <v>112</v>
      </c>
      <c r="E247" s="91">
        <v>16017</v>
      </c>
      <c r="F247" s="91">
        <v>14076</v>
      </c>
      <c r="G247" s="114">
        <v>1107</v>
      </c>
      <c r="H247" s="210">
        <f t="shared" si="7"/>
        <v>7.864450127877237</v>
      </c>
    </row>
    <row r="248" spans="1:8" s="28" customFormat="1" ht="21.75" customHeight="1">
      <c r="A248" s="132"/>
      <c r="B248" s="100"/>
      <c r="C248" s="67">
        <v>4300</v>
      </c>
      <c r="D248" s="14" t="s">
        <v>99</v>
      </c>
      <c r="E248" s="91">
        <v>12000</v>
      </c>
      <c r="F248" s="91">
        <v>11000</v>
      </c>
      <c r="G248" s="114">
        <v>3815</v>
      </c>
      <c r="H248" s="210">
        <f t="shared" si="7"/>
        <v>34.68181818181818</v>
      </c>
    </row>
    <row r="249" spans="1:8" s="28" customFormat="1" ht="21.75" customHeight="1">
      <c r="A249" s="132"/>
      <c r="B249" s="100"/>
      <c r="C249" s="67">
        <v>4410</v>
      </c>
      <c r="D249" s="14" t="s">
        <v>110</v>
      </c>
      <c r="E249" s="91">
        <v>500</v>
      </c>
      <c r="F249" s="91">
        <v>1500</v>
      </c>
      <c r="G249" s="114">
        <v>842</v>
      </c>
      <c r="H249" s="210">
        <f t="shared" si="7"/>
        <v>56.13333333333333</v>
      </c>
    </row>
    <row r="250" spans="1:8" s="28" customFormat="1" ht="21" customHeight="1">
      <c r="A250" s="84"/>
      <c r="B250" s="110"/>
      <c r="C250" s="109">
        <v>4430</v>
      </c>
      <c r="D250" s="51" t="s">
        <v>114</v>
      </c>
      <c r="E250" s="103">
        <v>0</v>
      </c>
      <c r="F250" s="103">
        <v>1285</v>
      </c>
      <c r="G250" s="114">
        <v>0</v>
      </c>
      <c r="H250" s="210">
        <f t="shared" si="7"/>
        <v>0</v>
      </c>
    </row>
    <row r="251" spans="1:8" s="28" customFormat="1" ht="21.75" customHeight="1">
      <c r="A251" s="132"/>
      <c r="B251" s="100"/>
      <c r="C251" s="67">
        <v>4440</v>
      </c>
      <c r="D251" s="14" t="s">
        <v>108</v>
      </c>
      <c r="E251" s="91">
        <v>2775</v>
      </c>
      <c r="F251" s="91">
        <v>2933</v>
      </c>
      <c r="G251" s="114">
        <v>2200</v>
      </c>
      <c r="H251" s="210">
        <f t="shared" si="7"/>
        <v>75.00852369587453</v>
      </c>
    </row>
    <row r="252" spans="1:8" s="28" customFormat="1" ht="22.5" hidden="1">
      <c r="A252" s="93"/>
      <c r="B252" s="100"/>
      <c r="C252" s="67">
        <v>6060</v>
      </c>
      <c r="D252" s="14" t="s">
        <v>117</v>
      </c>
      <c r="E252" s="91">
        <v>0</v>
      </c>
      <c r="F252" s="91">
        <v>0</v>
      </c>
      <c r="G252" s="114">
        <v>0</v>
      </c>
      <c r="H252" s="210" t="e">
        <f t="shared" si="7"/>
        <v>#DIV/0!</v>
      </c>
    </row>
    <row r="253" spans="1:8" s="28" customFormat="1" ht="56.25">
      <c r="A253" s="84"/>
      <c r="B253" s="110">
        <v>85213</v>
      </c>
      <c r="C253" s="109"/>
      <c r="D253" s="51" t="s">
        <v>237</v>
      </c>
      <c r="E253" s="103">
        <f>SUM(E254)</f>
        <v>160900</v>
      </c>
      <c r="F253" s="103">
        <f>SUM(F254)</f>
        <v>160900</v>
      </c>
      <c r="G253" s="114">
        <f>SUM(G254)</f>
        <v>30588</v>
      </c>
      <c r="H253" s="210">
        <f t="shared" si="7"/>
        <v>19.010565568676196</v>
      </c>
    </row>
    <row r="254" spans="1:8" s="28" customFormat="1" ht="21" customHeight="1">
      <c r="A254" s="84"/>
      <c r="B254" s="110"/>
      <c r="C254" s="109">
        <v>4130</v>
      </c>
      <c r="D254" s="51" t="s">
        <v>145</v>
      </c>
      <c r="E254" s="103">
        <v>160900</v>
      </c>
      <c r="F254" s="103">
        <v>160900</v>
      </c>
      <c r="G254" s="114">
        <v>30588</v>
      </c>
      <c r="H254" s="210">
        <f t="shared" si="7"/>
        <v>19.010565568676196</v>
      </c>
    </row>
    <row r="255" spans="1:8" s="28" customFormat="1" ht="33.75">
      <c r="A255" s="84"/>
      <c r="B255" s="105">
        <v>85214</v>
      </c>
      <c r="C255" s="109"/>
      <c r="D255" s="51" t="s">
        <v>459</v>
      </c>
      <c r="E255" s="103">
        <f>SUM(E256:E257)</f>
        <v>1370300</v>
      </c>
      <c r="F255" s="103">
        <f>SUM(F256:F257)</f>
        <v>1495500</v>
      </c>
      <c r="G255" s="114">
        <f>SUM(G256:G257)</f>
        <v>694628</v>
      </c>
      <c r="H255" s="210">
        <f t="shared" si="7"/>
        <v>46.44787696422601</v>
      </c>
    </row>
    <row r="256" spans="1:8" s="28" customFormat="1" ht="21" customHeight="1">
      <c r="A256" s="84"/>
      <c r="B256" s="105"/>
      <c r="C256" s="109">
        <v>3110</v>
      </c>
      <c r="D256" s="51" t="s">
        <v>136</v>
      </c>
      <c r="E256" s="103">
        <v>1360300</v>
      </c>
      <c r="F256" s="103">
        <v>1485500</v>
      </c>
      <c r="G256" s="114">
        <v>693561</v>
      </c>
      <c r="H256" s="210">
        <f t="shared" si="7"/>
        <v>46.688724335240664</v>
      </c>
    </row>
    <row r="257" spans="1:8" s="28" customFormat="1" ht="21" customHeight="1">
      <c r="A257" s="84"/>
      <c r="B257" s="110"/>
      <c r="C257" s="109">
        <v>4110</v>
      </c>
      <c r="D257" s="51" t="s">
        <v>106</v>
      </c>
      <c r="E257" s="103">
        <v>10000</v>
      </c>
      <c r="F257" s="103">
        <v>10000</v>
      </c>
      <c r="G257" s="114">
        <v>1067</v>
      </c>
      <c r="H257" s="210">
        <f t="shared" si="7"/>
        <v>10.67</v>
      </c>
    </row>
    <row r="258" spans="1:8" s="28" customFormat="1" ht="21" customHeight="1">
      <c r="A258" s="84"/>
      <c r="B258" s="105">
        <v>85215</v>
      </c>
      <c r="C258" s="109"/>
      <c r="D258" s="51" t="s">
        <v>74</v>
      </c>
      <c r="E258" s="103">
        <f>SUM(E259)</f>
        <v>1549986</v>
      </c>
      <c r="F258" s="103">
        <f>SUM(F259)</f>
        <v>1549986</v>
      </c>
      <c r="G258" s="114">
        <f>SUM(G259)</f>
        <v>669300</v>
      </c>
      <c r="H258" s="210">
        <f t="shared" si="7"/>
        <v>43.18103518354359</v>
      </c>
    </row>
    <row r="259" spans="1:8" s="28" customFormat="1" ht="21" customHeight="1">
      <c r="A259" s="84"/>
      <c r="B259" s="105"/>
      <c r="C259" s="109">
        <v>3110</v>
      </c>
      <c r="D259" s="51" t="s">
        <v>136</v>
      </c>
      <c r="E259" s="103">
        <v>1549986</v>
      </c>
      <c r="F259" s="103">
        <v>1549986</v>
      </c>
      <c r="G259" s="114">
        <v>669300</v>
      </c>
      <c r="H259" s="210">
        <f t="shared" si="7"/>
        <v>43.18103518354359</v>
      </c>
    </row>
    <row r="260" spans="1:8" s="28" customFormat="1" ht="21" customHeight="1" hidden="1">
      <c r="A260" s="84"/>
      <c r="B260" s="112">
        <v>85216</v>
      </c>
      <c r="C260" s="109"/>
      <c r="D260" s="51" t="s">
        <v>75</v>
      </c>
      <c r="E260" s="103">
        <f>SUM(E261)</f>
        <v>0</v>
      </c>
      <c r="F260" s="103">
        <f>SUM(F261)</f>
        <v>0</v>
      </c>
      <c r="G260" s="114">
        <f>SUM(G261)</f>
        <v>0</v>
      </c>
      <c r="H260" s="210" t="e">
        <f t="shared" si="7"/>
        <v>#DIV/0!</v>
      </c>
    </row>
    <row r="261" spans="1:8" s="28" customFormat="1" ht="21" customHeight="1" hidden="1">
      <c r="A261" s="84"/>
      <c r="B261" s="110"/>
      <c r="C261" s="109">
        <v>3110</v>
      </c>
      <c r="D261" s="51" t="s">
        <v>136</v>
      </c>
      <c r="E261" s="103">
        <v>0</v>
      </c>
      <c r="F261" s="103">
        <v>0</v>
      </c>
      <c r="G261" s="114">
        <v>0</v>
      </c>
      <c r="H261" s="210" t="e">
        <f t="shared" si="7"/>
        <v>#DIV/0!</v>
      </c>
    </row>
    <row r="262" spans="1:8" s="28" customFormat="1" ht="21" customHeight="1">
      <c r="A262" s="84"/>
      <c r="B262" s="105">
        <v>85219</v>
      </c>
      <c r="C262" s="109"/>
      <c r="D262" s="51" t="s">
        <v>76</v>
      </c>
      <c r="E262" s="103">
        <f>SUM(E263:E278)</f>
        <v>817431</v>
      </c>
      <c r="F262" s="103">
        <f>SUM(F263:F278)</f>
        <v>813989</v>
      </c>
      <c r="G262" s="114">
        <f>SUM(G263:G278)</f>
        <v>399926</v>
      </c>
      <c r="H262" s="210">
        <f t="shared" si="7"/>
        <v>49.13162217179839</v>
      </c>
    </row>
    <row r="263" spans="1:8" s="28" customFormat="1" ht="22.5">
      <c r="A263" s="84"/>
      <c r="B263" s="105"/>
      <c r="C263" s="109">
        <v>3020</v>
      </c>
      <c r="D263" s="51" t="s">
        <v>283</v>
      </c>
      <c r="E263" s="103">
        <v>1400</v>
      </c>
      <c r="F263" s="103">
        <v>3094</v>
      </c>
      <c r="G263" s="114">
        <v>1694</v>
      </c>
      <c r="H263" s="210">
        <f t="shared" si="7"/>
        <v>54.75113122171946</v>
      </c>
    </row>
    <row r="264" spans="1:8" s="28" customFormat="1" ht="21" customHeight="1">
      <c r="A264" s="84"/>
      <c r="B264" s="105"/>
      <c r="C264" s="109">
        <v>4010</v>
      </c>
      <c r="D264" s="51" t="s">
        <v>104</v>
      </c>
      <c r="E264" s="103">
        <v>402314</v>
      </c>
      <c r="F264" s="103">
        <v>401586</v>
      </c>
      <c r="G264" s="114">
        <v>187900</v>
      </c>
      <c r="H264" s="210">
        <f t="shared" si="7"/>
        <v>46.789479712938196</v>
      </c>
    </row>
    <row r="265" spans="1:8" s="28" customFormat="1" ht="21" customHeight="1">
      <c r="A265" s="84"/>
      <c r="B265" s="105"/>
      <c r="C265" s="109">
        <v>4040</v>
      </c>
      <c r="D265" s="51" t="s">
        <v>105</v>
      </c>
      <c r="E265" s="103">
        <v>32481</v>
      </c>
      <c r="F265" s="103">
        <v>31800</v>
      </c>
      <c r="G265" s="114">
        <v>31668</v>
      </c>
      <c r="H265" s="210">
        <f t="shared" si="7"/>
        <v>99.58490566037736</v>
      </c>
    </row>
    <row r="266" spans="1:8" s="28" customFormat="1" ht="21" customHeight="1">
      <c r="A266" s="84"/>
      <c r="B266" s="105"/>
      <c r="C266" s="109">
        <v>4110</v>
      </c>
      <c r="D266" s="51" t="s">
        <v>106</v>
      </c>
      <c r="E266" s="103">
        <v>77092</v>
      </c>
      <c r="F266" s="103">
        <v>76842</v>
      </c>
      <c r="G266" s="114">
        <v>35883</v>
      </c>
      <c r="H266" s="210">
        <f t="shared" si="7"/>
        <v>46.697118763176384</v>
      </c>
    </row>
    <row r="267" spans="1:8" s="28" customFormat="1" ht="21" customHeight="1">
      <c r="A267" s="84"/>
      <c r="B267" s="105"/>
      <c r="C267" s="109">
        <v>4120</v>
      </c>
      <c r="D267" s="51" t="s">
        <v>107</v>
      </c>
      <c r="E267" s="103">
        <v>10656</v>
      </c>
      <c r="F267" s="103">
        <v>10621</v>
      </c>
      <c r="G267" s="114">
        <v>4835</v>
      </c>
      <c r="H267" s="210">
        <f t="shared" si="7"/>
        <v>45.52302043122117</v>
      </c>
    </row>
    <row r="268" spans="1:8" s="28" customFormat="1" ht="21" customHeight="1">
      <c r="A268" s="84"/>
      <c r="B268" s="105"/>
      <c r="C268" s="109">
        <v>4170</v>
      </c>
      <c r="D268" s="51" t="s">
        <v>281</v>
      </c>
      <c r="E268" s="103">
        <v>27000</v>
      </c>
      <c r="F268" s="103">
        <v>27000</v>
      </c>
      <c r="G268" s="114">
        <v>14287</v>
      </c>
      <c r="H268" s="210">
        <f t="shared" si="7"/>
        <v>52.91481481481482</v>
      </c>
    </row>
    <row r="269" spans="1:8" s="28" customFormat="1" ht="21" customHeight="1">
      <c r="A269" s="84"/>
      <c r="B269" s="105"/>
      <c r="C269" s="109">
        <v>4210</v>
      </c>
      <c r="D269" s="51" t="s">
        <v>112</v>
      </c>
      <c r="E269" s="103">
        <v>31495</v>
      </c>
      <c r="F269" s="103">
        <v>29755</v>
      </c>
      <c r="G269" s="114">
        <v>10890</v>
      </c>
      <c r="H269" s="210">
        <f t="shared" si="7"/>
        <v>36.59889094269871</v>
      </c>
    </row>
    <row r="270" spans="1:8" s="28" customFormat="1" ht="21" customHeight="1">
      <c r="A270" s="84"/>
      <c r="B270" s="105"/>
      <c r="C270" s="109">
        <v>4220</v>
      </c>
      <c r="D270" s="51" t="s">
        <v>221</v>
      </c>
      <c r="E270" s="103">
        <v>55000</v>
      </c>
      <c r="F270" s="103">
        <v>55000</v>
      </c>
      <c r="G270" s="114">
        <v>26813</v>
      </c>
      <c r="H270" s="210">
        <f t="shared" si="7"/>
        <v>48.75090909090909</v>
      </c>
    </row>
    <row r="271" spans="1:8" s="28" customFormat="1" ht="21" customHeight="1">
      <c r="A271" s="84"/>
      <c r="B271" s="105"/>
      <c r="C271" s="109">
        <v>4260</v>
      </c>
      <c r="D271" s="51" t="s">
        <v>115</v>
      </c>
      <c r="E271" s="103">
        <v>10000</v>
      </c>
      <c r="F271" s="103">
        <v>10000</v>
      </c>
      <c r="G271" s="114">
        <v>4252</v>
      </c>
      <c r="H271" s="210">
        <f t="shared" si="7"/>
        <v>42.52</v>
      </c>
    </row>
    <row r="272" spans="1:8" s="28" customFormat="1" ht="21" customHeight="1">
      <c r="A272" s="84"/>
      <c r="B272" s="105"/>
      <c r="C272" s="109">
        <v>4280</v>
      </c>
      <c r="D272" s="51" t="s">
        <v>284</v>
      </c>
      <c r="E272" s="103">
        <v>840</v>
      </c>
      <c r="F272" s="103">
        <v>840</v>
      </c>
      <c r="G272" s="114">
        <v>685</v>
      </c>
      <c r="H272" s="210">
        <f t="shared" si="7"/>
        <v>81.54761904761905</v>
      </c>
    </row>
    <row r="273" spans="1:8" s="28" customFormat="1" ht="21" customHeight="1">
      <c r="A273" s="84"/>
      <c r="B273" s="105"/>
      <c r="C273" s="109">
        <v>4300</v>
      </c>
      <c r="D273" s="51" t="s">
        <v>99</v>
      </c>
      <c r="E273" s="103">
        <v>149685</v>
      </c>
      <c r="F273" s="103">
        <v>145785</v>
      </c>
      <c r="G273" s="114">
        <v>66320</v>
      </c>
      <c r="H273" s="210">
        <f t="shared" si="7"/>
        <v>45.49164866069898</v>
      </c>
    </row>
    <row r="274" spans="1:8" s="28" customFormat="1" ht="21" customHeight="1">
      <c r="A274" s="84"/>
      <c r="B274" s="105"/>
      <c r="C274" s="109">
        <v>4350</v>
      </c>
      <c r="D274" s="51" t="s">
        <v>282</v>
      </c>
      <c r="E274" s="103">
        <v>608</v>
      </c>
      <c r="F274" s="103">
        <v>608</v>
      </c>
      <c r="G274" s="114">
        <v>294</v>
      </c>
      <c r="H274" s="210">
        <f t="shared" si="7"/>
        <v>48.35526315789473</v>
      </c>
    </row>
    <row r="275" spans="1:8" s="28" customFormat="1" ht="21" customHeight="1">
      <c r="A275" s="84"/>
      <c r="B275" s="105"/>
      <c r="C275" s="109">
        <v>4410</v>
      </c>
      <c r="D275" s="51" t="s">
        <v>110</v>
      </c>
      <c r="E275" s="103">
        <v>5500</v>
      </c>
      <c r="F275" s="103">
        <v>6200</v>
      </c>
      <c r="G275" s="114">
        <v>2995</v>
      </c>
      <c r="H275" s="210">
        <f t="shared" si="7"/>
        <v>48.30645161290323</v>
      </c>
    </row>
    <row r="276" spans="1:8" s="28" customFormat="1" ht="21" customHeight="1">
      <c r="A276" s="84"/>
      <c r="B276" s="105"/>
      <c r="C276" s="109">
        <v>4430</v>
      </c>
      <c r="D276" s="51" t="s">
        <v>114</v>
      </c>
      <c r="E276" s="103">
        <v>700</v>
      </c>
      <c r="F276" s="103">
        <v>819</v>
      </c>
      <c r="G276" s="114">
        <v>410</v>
      </c>
      <c r="H276" s="210">
        <f t="shared" si="7"/>
        <v>50.06105006105006</v>
      </c>
    </row>
    <row r="277" spans="1:8" s="28" customFormat="1" ht="22.5">
      <c r="A277" s="84"/>
      <c r="B277" s="105"/>
      <c r="C277" s="109">
        <v>4440</v>
      </c>
      <c r="D277" s="51" t="s">
        <v>108</v>
      </c>
      <c r="E277" s="103">
        <v>12660</v>
      </c>
      <c r="F277" s="103">
        <v>14039</v>
      </c>
      <c r="G277" s="114">
        <v>11000</v>
      </c>
      <c r="H277" s="210">
        <f t="shared" si="7"/>
        <v>78.35315905691289</v>
      </c>
    </row>
    <row r="278" spans="1:8" s="28" customFormat="1" ht="22.5" hidden="1">
      <c r="A278" s="84"/>
      <c r="B278" s="105"/>
      <c r="C278" s="109">
        <v>6060</v>
      </c>
      <c r="D278" s="51" t="s">
        <v>117</v>
      </c>
      <c r="E278" s="103">
        <v>0</v>
      </c>
      <c r="F278" s="103">
        <v>0</v>
      </c>
      <c r="G278" s="114">
        <v>0</v>
      </c>
      <c r="H278" s="210" t="e">
        <f t="shared" si="7"/>
        <v>#DIV/0!</v>
      </c>
    </row>
    <row r="279" spans="1:8" s="28" customFormat="1" ht="22.5">
      <c r="A279" s="84"/>
      <c r="B279" s="105">
        <v>85228</v>
      </c>
      <c r="C279" s="109"/>
      <c r="D279" s="51" t="s">
        <v>146</v>
      </c>
      <c r="E279" s="103">
        <f>SUM(E280)</f>
        <v>140000</v>
      </c>
      <c r="F279" s="103">
        <f>SUM(F280)</f>
        <v>140000</v>
      </c>
      <c r="G279" s="114">
        <f>SUM(G280)</f>
        <v>68087</v>
      </c>
      <c r="H279" s="210">
        <f t="shared" si="7"/>
        <v>48.63357142857143</v>
      </c>
    </row>
    <row r="280" spans="1:8" s="28" customFormat="1" ht="21" customHeight="1">
      <c r="A280" s="84"/>
      <c r="B280" s="105"/>
      <c r="C280" s="109">
        <v>4300</v>
      </c>
      <c r="D280" s="51" t="s">
        <v>99</v>
      </c>
      <c r="E280" s="103">
        <v>140000</v>
      </c>
      <c r="F280" s="103">
        <v>140000</v>
      </c>
      <c r="G280" s="114">
        <v>68087</v>
      </c>
      <c r="H280" s="210">
        <f t="shared" si="7"/>
        <v>48.63357142857143</v>
      </c>
    </row>
    <row r="281" spans="1:8" s="28" customFormat="1" ht="21" customHeight="1" hidden="1">
      <c r="A281" s="84"/>
      <c r="B281" s="105">
        <v>85278</v>
      </c>
      <c r="C281" s="109"/>
      <c r="D281" s="51" t="s">
        <v>251</v>
      </c>
      <c r="E281" s="103">
        <f>SUM(E282)</f>
        <v>0</v>
      </c>
      <c r="F281" s="103">
        <f>SUM(F282)</f>
        <v>0</v>
      </c>
      <c r="G281" s="114">
        <f>SUM(G282)</f>
        <v>0</v>
      </c>
      <c r="H281" s="210" t="e">
        <f t="shared" si="7"/>
        <v>#DIV/0!</v>
      </c>
    </row>
    <row r="282" spans="1:8" s="28" customFormat="1" ht="21" customHeight="1" hidden="1">
      <c r="A282" s="84"/>
      <c r="B282" s="105"/>
      <c r="C282" s="109">
        <v>3110</v>
      </c>
      <c r="D282" s="51" t="s">
        <v>136</v>
      </c>
      <c r="E282" s="103">
        <v>0</v>
      </c>
      <c r="F282" s="103">
        <v>0</v>
      </c>
      <c r="G282" s="114">
        <v>0</v>
      </c>
      <c r="H282" s="210" t="e">
        <f t="shared" si="7"/>
        <v>#DIV/0!</v>
      </c>
    </row>
    <row r="283" spans="1:8" s="28" customFormat="1" ht="21" customHeight="1">
      <c r="A283" s="84"/>
      <c r="B283" s="105" t="s">
        <v>193</v>
      </c>
      <c r="C283" s="109"/>
      <c r="D283" s="51" t="s">
        <v>6</v>
      </c>
      <c r="E283" s="103">
        <f>SUM(E284:E285)</f>
        <v>5520</v>
      </c>
      <c r="F283" s="103">
        <f>SUM(F284:F285)</f>
        <v>147066</v>
      </c>
      <c r="G283" s="103">
        <f>SUM(G284:G285)</f>
        <v>108919</v>
      </c>
      <c r="H283" s="210">
        <f t="shared" si="7"/>
        <v>74.06130580827656</v>
      </c>
    </row>
    <row r="284" spans="1:8" s="28" customFormat="1" ht="21" customHeight="1">
      <c r="A284" s="84"/>
      <c r="B284" s="105"/>
      <c r="C284" s="109">
        <v>3110</v>
      </c>
      <c r="D284" s="51" t="s">
        <v>136</v>
      </c>
      <c r="E284" s="103">
        <v>0</v>
      </c>
      <c r="F284" s="103">
        <v>141546</v>
      </c>
      <c r="G284" s="114">
        <v>106159</v>
      </c>
      <c r="H284" s="210">
        <f>SUM(G284/F284)*100</f>
        <v>74.99964675794442</v>
      </c>
    </row>
    <row r="285" spans="1:8" s="28" customFormat="1" ht="21" customHeight="1">
      <c r="A285" s="84"/>
      <c r="B285" s="105"/>
      <c r="C285" s="109">
        <v>4430</v>
      </c>
      <c r="D285" s="51" t="s">
        <v>114</v>
      </c>
      <c r="E285" s="103">
        <v>5520</v>
      </c>
      <c r="F285" s="103">
        <v>5520</v>
      </c>
      <c r="G285" s="114">
        <v>2760</v>
      </c>
      <c r="H285" s="210">
        <f t="shared" si="7"/>
        <v>50</v>
      </c>
    </row>
    <row r="286" spans="1:8" s="54" customFormat="1" ht="24">
      <c r="A286" s="46">
        <v>853</v>
      </c>
      <c r="B286" s="47"/>
      <c r="C286" s="48"/>
      <c r="D286" s="49" t="s">
        <v>294</v>
      </c>
      <c r="E286" s="50">
        <f aca="true" t="shared" si="8" ref="E286:G287">SUM(E287)</f>
        <v>0</v>
      </c>
      <c r="F286" s="50">
        <f t="shared" si="8"/>
        <v>10000</v>
      </c>
      <c r="G286" s="50">
        <f t="shared" si="8"/>
        <v>10000</v>
      </c>
      <c r="H286" s="209">
        <f>SUM(G286/F286)*100</f>
        <v>100</v>
      </c>
    </row>
    <row r="287" spans="1:8" s="28" customFormat="1" ht="21" customHeight="1">
      <c r="A287" s="84"/>
      <c r="B287" s="105">
        <v>85395</v>
      </c>
      <c r="C287" s="109"/>
      <c r="D287" s="51" t="s">
        <v>6</v>
      </c>
      <c r="E287" s="103">
        <f t="shared" si="8"/>
        <v>0</v>
      </c>
      <c r="F287" s="103">
        <f t="shared" si="8"/>
        <v>10000</v>
      </c>
      <c r="G287" s="103">
        <f t="shared" si="8"/>
        <v>10000</v>
      </c>
      <c r="H287" s="210">
        <f>SUM(G287/F287)*100</f>
        <v>100</v>
      </c>
    </row>
    <row r="288" spans="1:8" s="28" customFormat="1" ht="56.25">
      <c r="A288" s="84"/>
      <c r="B288" s="105"/>
      <c r="C288" s="109">
        <v>2710</v>
      </c>
      <c r="D288" s="14" t="s">
        <v>295</v>
      </c>
      <c r="E288" s="103">
        <v>0</v>
      </c>
      <c r="F288" s="103">
        <v>10000</v>
      </c>
      <c r="G288" s="114">
        <v>10000</v>
      </c>
      <c r="H288" s="210">
        <f>SUM(G288/F288)*100</f>
        <v>100</v>
      </c>
    </row>
    <row r="289" spans="1:8" s="54" customFormat="1" ht="24">
      <c r="A289" s="46" t="s">
        <v>147</v>
      </c>
      <c r="B289" s="47"/>
      <c r="C289" s="48"/>
      <c r="D289" s="49" t="s">
        <v>77</v>
      </c>
      <c r="E289" s="50">
        <f>SUM(E290,E302,E305,E310,E307)</f>
        <v>967417</v>
      </c>
      <c r="F289" s="50">
        <f>SUM(F290,F302,F305,F310,F307)</f>
        <v>1165883</v>
      </c>
      <c r="G289" s="55">
        <f>SUM(G290,G302,G305,G307,G310,)</f>
        <v>535416</v>
      </c>
      <c r="H289" s="209">
        <f t="shared" si="7"/>
        <v>45.923647570124956</v>
      </c>
    </row>
    <row r="290" spans="1:8" s="28" customFormat="1" ht="21" customHeight="1">
      <c r="A290" s="84"/>
      <c r="B290" s="105">
        <v>85401</v>
      </c>
      <c r="C290" s="109"/>
      <c r="D290" s="51" t="s">
        <v>78</v>
      </c>
      <c r="E290" s="103">
        <f>SUM(E291:E301)</f>
        <v>666988</v>
      </c>
      <c r="F290" s="103">
        <f>SUM(F291:F301)</f>
        <v>666988</v>
      </c>
      <c r="G290" s="114">
        <f>SUM(G291:G301)</f>
        <v>345290</v>
      </c>
      <c r="H290" s="210">
        <f t="shared" si="7"/>
        <v>51.76854756007604</v>
      </c>
    </row>
    <row r="291" spans="1:8" s="28" customFormat="1" ht="22.5">
      <c r="A291" s="84"/>
      <c r="B291" s="105"/>
      <c r="C291" s="109">
        <v>3020</v>
      </c>
      <c r="D291" s="51" t="s">
        <v>283</v>
      </c>
      <c r="E291" s="103">
        <v>10382</v>
      </c>
      <c r="F291" s="103">
        <v>10382</v>
      </c>
      <c r="G291" s="114">
        <v>4231</v>
      </c>
      <c r="H291" s="210">
        <f t="shared" si="7"/>
        <v>40.753226738586015</v>
      </c>
    </row>
    <row r="292" spans="1:8" s="28" customFormat="1" ht="21" customHeight="1">
      <c r="A292" s="84"/>
      <c r="B292" s="105"/>
      <c r="C292" s="109">
        <v>4010</v>
      </c>
      <c r="D292" s="51" t="s">
        <v>104</v>
      </c>
      <c r="E292" s="103">
        <v>391896</v>
      </c>
      <c r="F292" s="103">
        <v>391896</v>
      </c>
      <c r="G292" s="114">
        <v>191008</v>
      </c>
      <c r="H292" s="210">
        <f t="shared" si="7"/>
        <v>48.739461489783004</v>
      </c>
    </row>
    <row r="293" spans="1:8" s="28" customFormat="1" ht="21" customHeight="1">
      <c r="A293" s="84"/>
      <c r="B293" s="105"/>
      <c r="C293" s="109">
        <v>4040</v>
      </c>
      <c r="D293" s="51" t="s">
        <v>105</v>
      </c>
      <c r="E293" s="103">
        <v>28625</v>
      </c>
      <c r="F293" s="103">
        <v>28625</v>
      </c>
      <c r="G293" s="114">
        <v>28622</v>
      </c>
      <c r="H293" s="210">
        <f t="shared" si="7"/>
        <v>99.98951965065503</v>
      </c>
    </row>
    <row r="294" spans="1:8" s="28" customFormat="1" ht="21" customHeight="1">
      <c r="A294" s="84"/>
      <c r="B294" s="105"/>
      <c r="C294" s="109">
        <v>4110</v>
      </c>
      <c r="D294" s="51" t="s">
        <v>106</v>
      </c>
      <c r="E294" s="103">
        <v>83825</v>
      </c>
      <c r="F294" s="103">
        <v>83825</v>
      </c>
      <c r="G294" s="114">
        <v>37760</v>
      </c>
      <c r="H294" s="210">
        <f t="shared" si="7"/>
        <v>45.04622725917089</v>
      </c>
    </row>
    <row r="295" spans="1:8" s="28" customFormat="1" ht="21" customHeight="1">
      <c r="A295" s="84"/>
      <c r="B295" s="105"/>
      <c r="C295" s="109">
        <v>4120</v>
      </c>
      <c r="D295" s="51" t="s">
        <v>107</v>
      </c>
      <c r="E295" s="103">
        <v>11694</v>
      </c>
      <c r="F295" s="103">
        <v>11694</v>
      </c>
      <c r="G295" s="114">
        <v>5229</v>
      </c>
      <c r="H295" s="210">
        <f t="shared" si="7"/>
        <v>44.715238583889175</v>
      </c>
    </row>
    <row r="296" spans="1:8" s="28" customFormat="1" ht="21" customHeight="1">
      <c r="A296" s="84"/>
      <c r="B296" s="105"/>
      <c r="C296" s="109">
        <v>4170</v>
      </c>
      <c r="D296" s="51" t="s">
        <v>281</v>
      </c>
      <c r="E296" s="103">
        <v>21000</v>
      </c>
      <c r="F296" s="103">
        <v>21000</v>
      </c>
      <c r="G296" s="114">
        <v>7132</v>
      </c>
      <c r="H296" s="210">
        <f t="shared" si="7"/>
        <v>33.96190476190476</v>
      </c>
    </row>
    <row r="297" spans="1:8" s="28" customFormat="1" ht="21" customHeight="1">
      <c r="A297" s="84"/>
      <c r="B297" s="105"/>
      <c r="C297" s="109">
        <v>4210</v>
      </c>
      <c r="D297" s="51" t="s">
        <v>112</v>
      </c>
      <c r="E297" s="103">
        <v>8810</v>
      </c>
      <c r="F297" s="103">
        <v>8810</v>
      </c>
      <c r="G297" s="114">
        <v>1671</v>
      </c>
      <c r="H297" s="210">
        <f t="shared" si="7"/>
        <v>18.967082860385926</v>
      </c>
    </row>
    <row r="298" spans="1:8" s="28" customFormat="1" ht="21" customHeight="1">
      <c r="A298" s="84"/>
      <c r="B298" s="105"/>
      <c r="C298" s="109">
        <v>4220</v>
      </c>
      <c r="D298" s="51" t="s">
        <v>221</v>
      </c>
      <c r="E298" s="103">
        <v>83400</v>
      </c>
      <c r="F298" s="103">
        <v>83400</v>
      </c>
      <c r="G298" s="114">
        <v>55040</v>
      </c>
      <c r="H298" s="210">
        <f t="shared" si="7"/>
        <v>65.99520383693046</v>
      </c>
    </row>
    <row r="299" spans="1:8" s="28" customFormat="1" ht="22.5" customHeight="1">
      <c r="A299" s="84"/>
      <c r="B299" s="105"/>
      <c r="C299" s="109">
        <v>4230</v>
      </c>
      <c r="D299" s="51" t="s">
        <v>137</v>
      </c>
      <c r="E299" s="103">
        <v>100</v>
      </c>
      <c r="F299" s="103">
        <v>100</v>
      </c>
      <c r="G299" s="114">
        <v>50</v>
      </c>
      <c r="H299" s="210">
        <f t="shared" si="7"/>
        <v>50</v>
      </c>
    </row>
    <row r="300" spans="1:8" s="28" customFormat="1" ht="21" customHeight="1">
      <c r="A300" s="84"/>
      <c r="B300" s="105"/>
      <c r="C300" s="109">
        <v>4300</v>
      </c>
      <c r="D300" s="51" t="s">
        <v>99</v>
      </c>
      <c r="E300" s="103">
        <v>1600</v>
      </c>
      <c r="F300" s="103">
        <v>1600</v>
      </c>
      <c r="G300" s="114">
        <v>89</v>
      </c>
      <c r="H300" s="210">
        <f t="shared" si="7"/>
        <v>5.5625</v>
      </c>
    </row>
    <row r="301" spans="1:8" s="28" customFormat="1" ht="22.5">
      <c r="A301" s="84"/>
      <c r="B301" s="105"/>
      <c r="C301" s="109">
        <v>4440</v>
      </c>
      <c r="D301" s="51" t="s">
        <v>108</v>
      </c>
      <c r="E301" s="103">
        <v>25656</v>
      </c>
      <c r="F301" s="103">
        <v>25656</v>
      </c>
      <c r="G301" s="114">
        <v>14458</v>
      </c>
      <c r="H301" s="210">
        <f t="shared" si="7"/>
        <v>56.353289678827565</v>
      </c>
    </row>
    <row r="302" spans="1:8" s="28" customFormat="1" ht="45">
      <c r="A302" s="84"/>
      <c r="B302" s="105" t="s">
        <v>151</v>
      </c>
      <c r="C302" s="109"/>
      <c r="D302" s="51" t="s">
        <v>194</v>
      </c>
      <c r="E302" s="103">
        <f>SUM(E303:E304)</f>
        <v>46000</v>
      </c>
      <c r="F302" s="103">
        <f>SUM(F303:F304)</f>
        <v>92000</v>
      </c>
      <c r="G302" s="103">
        <f>SUM(G303:G304)</f>
        <v>17461</v>
      </c>
      <c r="H302" s="210">
        <f t="shared" si="7"/>
        <v>18.979347826086958</v>
      </c>
    </row>
    <row r="303" spans="1:8" s="28" customFormat="1" ht="21" customHeight="1">
      <c r="A303" s="109"/>
      <c r="B303" s="110"/>
      <c r="C303" s="109">
        <v>4210</v>
      </c>
      <c r="D303" s="51" t="s">
        <v>112</v>
      </c>
      <c r="E303" s="103">
        <v>11000</v>
      </c>
      <c r="F303" s="103">
        <v>11000</v>
      </c>
      <c r="G303" s="114">
        <v>0</v>
      </c>
      <c r="H303" s="210">
        <f t="shared" si="7"/>
        <v>0</v>
      </c>
    </row>
    <row r="304" spans="1:8" s="28" customFormat="1" ht="21" customHeight="1">
      <c r="A304" s="109"/>
      <c r="B304" s="110"/>
      <c r="C304" s="109">
        <v>4300</v>
      </c>
      <c r="D304" s="51" t="s">
        <v>99</v>
      </c>
      <c r="E304" s="103">
        <v>35000</v>
      </c>
      <c r="F304" s="103">
        <v>81000</v>
      </c>
      <c r="G304" s="114">
        <v>17461</v>
      </c>
      <c r="H304" s="210">
        <f t="shared" si="7"/>
        <v>21.55679012345679</v>
      </c>
    </row>
    <row r="305" spans="1:8" s="28" customFormat="1" ht="21" customHeight="1">
      <c r="A305" s="109"/>
      <c r="B305" s="110">
        <v>85415</v>
      </c>
      <c r="C305" s="109"/>
      <c r="D305" s="51" t="s">
        <v>195</v>
      </c>
      <c r="E305" s="103">
        <f>SUM(E306)</f>
        <v>22870</v>
      </c>
      <c r="F305" s="103">
        <f>SUM(F306)</f>
        <v>175336</v>
      </c>
      <c r="G305" s="114">
        <f>SUM(G306)</f>
        <v>74703</v>
      </c>
      <c r="H305" s="210">
        <f t="shared" si="7"/>
        <v>42.605625769950265</v>
      </c>
    </row>
    <row r="306" spans="1:8" s="28" customFormat="1" ht="21" customHeight="1">
      <c r="A306" s="109"/>
      <c r="B306" s="110"/>
      <c r="C306" s="109">
        <v>3240</v>
      </c>
      <c r="D306" s="51" t="s">
        <v>285</v>
      </c>
      <c r="E306" s="103">
        <v>22870</v>
      </c>
      <c r="F306" s="103">
        <v>175336</v>
      </c>
      <c r="G306" s="114">
        <v>74703</v>
      </c>
      <c r="H306" s="210">
        <f t="shared" si="7"/>
        <v>42.605625769950265</v>
      </c>
    </row>
    <row r="307" spans="1:8" s="28" customFormat="1" ht="21" customHeight="1">
      <c r="A307" s="109"/>
      <c r="B307" s="110">
        <v>85446</v>
      </c>
      <c r="C307" s="109"/>
      <c r="D307" s="51" t="s">
        <v>180</v>
      </c>
      <c r="E307" s="103">
        <f>SUM(E308:E309)</f>
        <v>3338</v>
      </c>
      <c r="F307" s="103">
        <f>SUM(F308:F309)</f>
        <v>3338</v>
      </c>
      <c r="G307" s="114">
        <f>SUM(G308:G309)</f>
        <v>352</v>
      </c>
      <c r="H307" s="210">
        <f t="shared" si="7"/>
        <v>10.545236668663872</v>
      </c>
    </row>
    <row r="308" spans="1:8" s="28" customFormat="1" ht="21" customHeight="1">
      <c r="A308" s="109"/>
      <c r="B308" s="110"/>
      <c r="C308" s="109">
        <v>4300</v>
      </c>
      <c r="D308" s="51" t="s">
        <v>99</v>
      </c>
      <c r="E308" s="103">
        <v>2456</v>
      </c>
      <c r="F308" s="103">
        <v>2456</v>
      </c>
      <c r="G308" s="114">
        <v>218</v>
      </c>
      <c r="H308" s="210">
        <f t="shared" si="7"/>
        <v>8.876221498371335</v>
      </c>
    </row>
    <row r="309" spans="1:8" s="28" customFormat="1" ht="21" customHeight="1">
      <c r="A309" s="109"/>
      <c r="B309" s="110"/>
      <c r="C309" s="109">
        <v>4410</v>
      </c>
      <c r="D309" s="51" t="s">
        <v>110</v>
      </c>
      <c r="E309" s="103">
        <v>882</v>
      </c>
      <c r="F309" s="103">
        <v>882</v>
      </c>
      <c r="G309" s="114">
        <v>134</v>
      </c>
      <c r="H309" s="210">
        <f t="shared" si="7"/>
        <v>15.192743764172336</v>
      </c>
    </row>
    <row r="310" spans="1:8" s="28" customFormat="1" ht="21" customHeight="1">
      <c r="A310" s="109"/>
      <c r="B310" s="110">
        <v>85495</v>
      </c>
      <c r="C310" s="109"/>
      <c r="D310" s="51" t="s">
        <v>6</v>
      </c>
      <c r="E310" s="103">
        <f>SUM(E311:E312)</f>
        <v>228221</v>
      </c>
      <c r="F310" s="103">
        <f>SUM(F311:F312)</f>
        <v>228221</v>
      </c>
      <c r="G310" s="103">
        <f>SUM(G311:G312)</f>
        <v>97610</v>
      </c>
      <c r="H310" s="210">
        <f t="shared" si="7"/>
        <v>42.76994667449534</v>
      </c>
    </row>
    <row r="311" spans="1:8" s="28" customFormat="1" ht="67.5">
      <c r="A311" s="109"/>
      <c r="B311" s="110"/>
      <c r="C311" s="109">
        <v>2320</v>
      </c>
      <c r="D311" s="51" t="s">
        <v>184</v>
      </c>
      <c r="E311" s="103">
        <v>200000</v>
      </c>
      <c r="F311" s="103">
        <v>200000</v>
      </c>
      <c r="G311" s="114">
        <v>83500</v>
      </c>
      <c r="H311" s="210">
        <f>SUM(G311/F311)*100</f>
        <v>41.75</v>
      </c>
    </row>
    <row r="312" spans="1:8" s="28" customFormat="1" ht="67.5">
      <c r="A312" s="109"/>
      <c r="B312" s="110"/>
      <c r="C312" s="109">
        <v>2320</v>
      </c>
      <c r="D312" s="51" t="s">
        <v>184</v>
      </c>
      <c r="E312" s="103">
        <v>28221</v>
      </c>
      <c r="F312" s="103">
        <v>28221</v>
      </c>
      <c r="G312" s="114">
        <v>14110</v>
      </c>
      <c r="H312" s="210">
        <f t="shared" si="7"/>
        <v>49.998228269728216</v>
      </c>
    </row>
    <row r="313" spans="1:8" s="54" customFormat="1" ht="24">
      <c r="A313" s="46" t="s">
        <v>153</v>
      </c>
      <c r="B313" s="47"/>
      <c r="C313" s="48"/>
      <c r="D313" s="49" t="s">
        <v>79</v>
      </c>
      <c r="E313" s="50">
        <f>SUM(E314,E320,E323,E327,E329,E331,E336,)</f>
        <v>19864747</v>
      </c>
      <c r="F313" s="50">
        <f>SUM(F314,F320,F323,F327,F329,F331,F336,)</f>
        <v>15181631</v>
      </c>
      <c r="G313" s="55">
        <f>SUM(G314,G320,G323,G327,G329,G331,G336,)</f>
        <v>2967048</v>
      </c>
      <c r="H313" s="209">
        <f t="shared" si="7"/>
        <v>19.54367090070889</v>
      </c>
    </row>
    <row r="314" spans="1:8" s="28" customFormat="1" ht="21" customHeight="1">
      <c r="A314" s="84"/>
      <c r="B314" s="105" t="s">
        <v>154</v>
      </c>
      <c r="C314" s="109"/>
      <c r="D314" s="51" t="s">
        <v>80</v>
      </c>
      <c r="E314" s="103">
        <f>SUM(E315:E319)</f>
        <v>18434702</v>
      </c>
      <c r="F314" s="103">
        <f>SUM(F315:F319)</f>
        <v>13762077</v>
      </c>
      <c r="G314" s="114">
        <f>SUM(G315:G319)</f>
        <v>2282319</v>
      </c>
      <c r="H314" s="210">
        <f t="shared" si="7"/>
        <v>16.584117353797687</v>
      </c>
    </row>
    <row r="315" spans="1:8" s="28" customFormat="1" ht="21" customHeight="1">
      <c r="A315" s="84"/>
      <c r="B315" s="105"/>
      <c r="C315" s="84">
        <v>4300</v>
      </c>
      <c r="D315" s="51" t="s">
        <v>99</v>
      </c>
      <c r="E315" s="103">
        <v>90000</v>
      </c>
      <c r="F315" s="103">
        <v>90000</v>
      </c>
      <c r="G315" s="114">
        <v>0</v>
      </c>
      <c r="H315" s="210">
        <f t="shared" si="7"/>
        <v>0</v>
      </c>
    </row>
    <row r="316" spans="1:8" s="28" customFormat="1" ht="21" customHeight="1">
      <c r="A316" s="84"/>
      <c r="B316" s="105"/>
      <c r="C316" s="84">
        <v>6050</v>
      </c>
      <c r="D316" s="51" t="s">
        <v>93</v>
      </c>
      <c r="E316" s="103">
        <v>0</v>
      </c>
      <c r="F316" s="103">
        <v>70000</v>
      </c>
      <c r="G316" s="114">
        <v>6710</v>
      </c>
      <c r="H316" s="210">
        <f t="shared" si="7"/>
        <v>9.585714285714285</v>
      </c>
    </row>
    <row r="317" spans="1:8" s="28" customFormat="1" ht="21" customHeight="1">
      <c r="A317" s="84"/>
      <c r="B317" s="105"/>
      <c r="C317" s="84">
        <v>6059</v>
      </c>
      <c r="D317" s="51" t="s">
        <v>93</v>
      </c>
      <c r="E317" s="103">
        <v>1200014</v>
      </c>
      <c r="F317" s="103">
        <v>3771939</v>
      </c>
      <c r="G317" s="114">
        <v>627845</v>
      </c>
      <c r="H317" s="210">
        <f t="shared" si="7"/>
        <v>16.645152532954537</v>
      </c>
    </row>
    <row r="318" spans="1:8" s="28" customFormat="1" ht="21" customHeight="1" hidden="1">
      <c r="A318" s="84"/>
      <c r="B318" s="105"/>
      <c r="C318" s="84">
        <v>6058</v>
      </c>
      <c r="D318" s="51" t="s">
        <v>93</v>
      </c>
      <c r="E318" s="103">
        <v>0</v>
      </c>
      <c r="F318" s="103">
        <v>0</v>
      </c>
      <c r="G318" s="114">
        <v>0</v>
      </c>
      <c r="H318" s="210" t="s">
        <v>275</v>
      </c>
    </row>
    <row r="319" spans="1:8" s="28" customFormat="1" ht="21" customHeight="1">
      <c r="A319" s="84"/>
      <c r="B319" s="105"/>
      <c r="C319" s="84">
        <v>6058</v>
      </c>
      <c r="D319" s="51" t="s">
        <v>93</v>
      </c>
      <c r="E319" s="103">
        <f>13344688+3800000</f>
        <v>17144688</v>
      </c>
      <c r="F319" s="103">
        <v>9830138</v>
      </c>
      <c r="G319" s="114">
        <v>1647764</v>
      </c>
      <c r="H319" s="210">
        <f t="shared" si="7"/>
        <v>16.76236895148369</v>
      </c>
    </row>
    <row r="320" spans="1:8" s="28" customFormat="1" ht="21" customHeight="1">
      <c r="A320" s="84"/>
      <c r="B320" s="105" t="s">
        <v>155</v>
      </c>
      <c r="C320" s="109"/>
      <c r="D320" s="51" t="s">
        <v>156</v>
      </c>
      <c r="E320" s="103">
        <f>SUM(E321:E322)</f>
        <v>602673</v>
      </c>
      <c r="F320" s="103">
        <f>SUM(F321:F322)</f>
        <v>598045</v>
      </c>
      <c r="G320" s="103">
        <f>SUM(G321:G322)</f>
        <v>266594</v>
      </c>
      <c r="H320" s="210">
        <f aca="true" t="shared" si="9" ref="H320:H365">SUM(G320/F320)*100</f>
        <v>44.5775819545352</v>
      </c>
    </row>
    <row r="321" spans="1:8" s="28" customFormat="1" ht="21" customHeight="1">
      <c r="A321" s="84"/>
      <c r="B321" s="105"/>
      <c r="C321" s="109">
        <v>4210</v>
      </c>
      <c r="D321" s="51" t="s">
        <v>112</v>
      </c>
      <c r="E321" s="103">
        <v>750</v>
      </c>
      <c r="F321" s="103">
        <v>950</v>
      </c>
      <c r="G321" s="114">
        <v>737</v>
      </c>
      <c r="H321" s="210">
        <f t="shared" si="9"/>
        <v>77.57894736842104</v>
      </c>
    </row>
    <row r="322" spans="1:8" s="28" customFormat="1" ht="21" customHeight="1">
      <c r="A322" s="84"/>
      <c r="B322" s="105"/>
      <c r="C322" s="109">
        <v>4300</v>
      </c>
      <c r="D322" s="113" t="s">
        <v>99</v>
      </c>
      <c r="E322" s="103">
        <v>601923</v>
      </c>
      <c r="F322" s="103">
        <v>597095</v>
      </c>
      <c r="G322" s="114">
        <v>265857</v>
      </c>
      <c r="H322" s="210">
        <f t="shared" si="9"/>
        <v>44.525075574238606</v>
      </c>
    </row>
    <row r="323" spans="1:8" s="28" customFormat="1" ht="22.5">
      <c r="A323" s="84"/>
      <c r="B323" s="105" t="s">
        <v>157</v>
      </c>
      <c r="C323" s="109"/>
      <c r="D323" s="51" t="s">
        <v>187</v>
      </c>
      <c r="E323" s="103">
        <f>SUM(E324:E326)</f>
        <v>137126</v>
      </c>
      <c r="F323" s="103">
        <f>SUM(F324:F326)</f>
        <v>131076</v>
      </c>
      <c r="G323" s="114">
        <f>SUM(G324:G326)</f>
        <v>59582</v>
      </c>
      <c r="H323" s="210">
        <f t="shared" si="9"/>
        <v>45.456071286886996</v>
      </c>
    </row>
    <row r="324" spans="1:8" s="28" customFormat="1" ht="21" customHeight="1">
      <c r="A324" s="84"/>
      <c r="B324" s="105"/>
      <c r="C324" s="84">
        <v>4210</v>
      </c>
      <c r="D324" s="51" t="s">
        <v>112</v>
      </c>
      <c r="E324" s="103">
        <v>33496</v>
      </c>
      <c r="F324" s="103">
        <v>27846</v>
      </c>
      <c r="G324" s="114">
        <v>15316</v>
      </c>
      <c r="H324" s="210">
        <f t="shared" si="9"/>
        <v>55.00251382604324</v>
      </c>
    </row>
    <row r="325" spans="1:8" s="28" customFormat="1" ht="21" customHeight="1">
      <c r="A325" s="84"/>
      <c r="B325" s="105"/>
      <c r="C325" s="84">
        <v>4270</v>
      </c>
      <c r="D325" s="51" t="s">
        <v>98</v>
      </c>
      <c r="E325" s="103">
        <v>3000</v>
      </c>
      <c r="F325" s="103">
        <v>3000</v>
      </c>
      <c r="G325" s="114">
        <v>2300</v>
      </c>
      <c r="H325" s="210">
        <f t="shared" si="9"/>
        <v>76.66666666666667</v>
      </c>
    </row>
    <row r="326" spans="1:8" s="28" customFormat="1" ht="21" customHeight="1">
      <c r="A326" s="84"/>
      <c r="B326" s="105"/>
      <c r="C326" s="84">
        <v>4300</v>
      </c>
      <c r="D326" s="51" t="s">
        <v>99</v>
      </c>
      <c r="E326" s="103">
        <v>100630</v>
      </c>
      <c r="F326" s="103">
        <v>100230</v>
      </c>
      <c r="G326" s="114">
        <v>41966</v>
      </c>
      <c r="H326" s="210">
        <f t="shared" si="9"/>
        <v>41.869699690711364</v>
      </c>
    </row>
    <row r="327" spans="1:8" s="28" customFormat="1" ht="22.5">
      <c r="A327" s="84"/>
      <c r="B327" s="105" t="s">
        <v>158</v>
      </c>
      <c r="C327" s="109"/>
      <c r="D327" s="51" t="s">
        <v>159</v>
      </c>
      <c r="E327" s="103">
        <f>SUM(E328:E328)</f>
        <v>7000</v>
      </c>
      <c r="F327" s="103">
        <f>SUM(F328:F328)</f>
        <v>7000</v>
      </c>
      <c r="G327" s="114">
        <f>SUM(G328)</f>
        <v>2941</v>
      </c>
      <c r="H327" s="210">
        <f t="shared" si="9"/>
        <v>42.01428571428571</v>
      </c>
    </row>
    <row r="328" spans="1:8" s="28" customFormat="1" ht="27" customHeight="1">
      <c r="A328" s="84"/>
      <c r="B328" s="105"/>
      <c r="C328" s="109">
        <v>4520</v>
      </c>
      <c r="D328" s="51" t="s">
        <v>160</v>
      </c>
      <c r="E328" s="103">
        <v>7000</v>
      </c>
      <c r="F328" s="103">
        <v>7000</v>
      </c>
      <c r="G328" s="114">
        <v>2941</v>
      </c>
      <c r="H328" s="210">
        <f t="shared" si="9"/>
        <v>42.01428571428571</v>
      </c>
    </row>
    <row r="329" spans="1:8" s="28" customFormat="1" ht="21" customHeight="1">
      <c r="A329" s="84"/>
      <c r="B329" s="105" t="s">
        <v>161</v>
      </c>
      <c r="C329" s="109"/>
      <c r="D329" s="51" t="s">
        <v>162</v>
      </c>
      <c r="E329" s="103">
        <f>SUM(E330)</f>
        <v>71000</v>
      </c>
      <c r="F329" s="103">
        <f>SUM(F330)</f>
        <v>71000</v>
      </c>
      <c r="G329" s="114">
        <f>SUM(G330)</f>
        <v>33803</v>
      </c>
      <c r="H329" s="210">
        <f t="shared" si="9"/>
        <v>47.60985915492958</v>
      </c>
    </row>
    <row r="330" spans="1:8" s="28" customFormat="1" ht="21" customHeight="1">
      <c r="A330" s="84"/>
      <c r="B330" s="105"/>
      <c r="C330" s="109">
        <v>4300</v>
      </c>
      <c r="D330" s="113" t="s">
        <v>99</v>
      </c>
      <c r="E330" s="103">
        <v>71000</v>
      </c>
      <c r="F330" s="103">
        <v>71000</v>
      </c>
      <c r="G330" s="114">
        <v>33803</v>
      </c>
      <c r="H330" s="210">
        <f t="shared" si="9"/>
        <v>47.60985915492958</v>
      </c>
    </row>
    <row r="331" spans="1:8" s="28" customFormat="1" ht="21" customHeight="1">
      <c r="A331" s="84"/>
      <c r="B331" s="105" t="s">
        <v>163</v>
      </c>
      <c r="C331" s="109"/>
      <c r="D331" s="51" t="s">
        <v>164</v>
      </c>
      <c r="E331" s="103">
        <f>SUM(E332:E335)</f>
        <v>568246</v>
      </c>
      <c r="F331" s="103">
        <f>SUM(F332:F335)</f>
        <v>566200</v>
      </c>
      <c r="G331" s="114">
        <f>SUM(G332:G335)</f>
        <v>318419</v>
      </c>
      <c r="H331" s="210">
        <f t="shared" si="9"/>
        <v>56.23790180148357</v>
      </c>
    </row>
    <row r="332" spans="1:8" s="28" customFormat="1" ht="21" customHeight="1">
      <c r="A332" s="84"/>
      <c r="B332" s="105"/>
      <c r="C332" s="109">
        <v>4210</v>
      </c>
      <c r="D332" s="51" t="s">
        <v>112</v>
      </c>
      <c r="E332" s="103">
        <v>20000</v>
      </c>
      <c r="F332" s="103">
        <v>20000</v>
      </c>
      <c r="G332" s="114">
        <v>0</v>
      </c>
      <c r="H332" s="210">
        <f t="shared" si="9"/>
        <v>0</v>
      </c>
    </row>
    <row r="333" spans="1:8" s="28" customFormat="1" ht="21" customHeight="1">
      <c r="A333" s="84"/>
      <c r="B333" s="110"/>
      <c r="C333" s="84">
        <v>4260</v>
      </c>
      <c r="D333" s="51" t="s">
        <v>115</v>
      </c>
      <c r="E333" s="103">
        <v>400000</v>
      </c>
      <c r="F333" s="103">
        <v>400000</v>
      </c>
      <c r="G333" s="114">
        <v>239434</v>
      </c>
      <c r="H333" s="210">
        <f t="shared" si="9"/>
        <v>59.85850000000001</v>
      </c>
    </row>
    <row r="334" spans="1:8" s="28" customFormat="1" ht="21" customHeight="1">
      <c r="A334" s="84"/>
      <c r="B334" s="110"/>
      <c r="C334" s="84">
        <v>4270</v>
      </c>
      <c r="D334" s="51" t="s">
        <v>98</v>
      </c>
      <c r="E334" s="103">
        <v>120000</v>
      </c>
      <c r="F334" s="103">
        <v>120000</v>
      </c>
      <c r="G334" s="114">
        <v>58019</v>
      </c>
      <c r="H334" s="210">
        <f t="shared" si="9"/>
        <v>48.34916666666666</v>
      </c>
    </row>
    <row r="335" spans="1:8" s="28" customFormat="1" ht="21" customHeight="1">
      <c r="A335" s="84"/>
      <c r="B335" s="110"/>
      <c r="C335" s="84">
        <v>6050</v>
      </c>
      <c r="D335" s="51" t="s">
        <v>93</v>
      </c>
      <c r="E335" s="103">
        <v>28246</v>
      </c>
      <c r="F335" s="103">
        <v>26200</v>
      </c>
      <c r="G335" s="114">
        <v>20966</v>
      </c>
      <c r="H335" s="210">
        <f t="shared" si="9"/>
        <v>80.02290076335879</v>
      </c>
    </row>
    <row r="336" spans="1:8" s="28" customFormat="1" ht="21" customHeight="1">
      <c r="A336" s="84"/>
      <c r="B336" s="105" t="s">
        <v>165</v>
      </c>
      <c r="C336" s="109"/>
      <c r="D336" s="51" t="s">
        <v>6</v>
      </c>
      <c r="E336" s="103">
        <f>SUM(E337:E340)</f>
        <v>44000</v>
      </c>
      <c r="F336" s="103">
        <f>SUM(F337:F340)</f>
        <v>46233</v>
      </c>
      <c r="G336" s="114">
        <f>SUM(G337:G340)</f>
        <v>3390</v>
      </c>
      <c r="H336" s="210">
        <f t="shared" si="9"/>
        <v>7.332424891311401</v>
      </c>
    </row>
    <row r="337" spans="1:8" s="28" customFormat="1" ht="21" customHeight="1">
      <c r="A337" s="84"/>
      <c r="B337" s="110"/>
      <c r="C337" s="109">
        <v>4210</v>
      </c>
      <c r="D337" s="51" t="s">
        <v>112</v>
      </c>
      <c r="E337" s="103">
        <v>3100</v>
      </c>
      <c r="F337" s="103">
        <v>5733</v>
      </c>
      <c r="G337" s="114">
        <v>330</v>
      </c>
      <c r="H337" s="210">
        <f t="shared" si="9"/>
        <v>5.7561486132914705</v>
      </c>
    </row>
    <row r="338" spans="1:8" s="28" customFormat="1" ht="21" customHeight="1">
      <c r="A338" s="84"/>
      <c r="B338" s="110"/>
      <c r="C338" s="84">
        <v>4260</v>
      </c>
      <c r="D338" s="51" t="s">
        <v>115</v>
      </c>
      <c r="E338" s="91">
        <v>3000</v>
      </c>
      <c r="F338" s="91">
        <v>3000</v>
      </c>
      <c r="G338" s="114">
        <v>60</v>
      </c>
      <c r="H338" s="210">
        <f t="shared" si="9"/>
        <v>2</v>
      </c>
    </row>
    <row r="339" spans="1:8" s="28" customFormat="1" ht="21" customHeight="1">
      <c r="A339" s="84"/>
      <c r="B339" s="110"/>
      <c r="C339" s="84">
        <v>4270</v>
      </c>
      <c r="D339" s="51" t="s">
        <v>98</v>
      </c>
      <c r="E339" s="103">
        <v>5000</v>
      </c>
      <c r="F339" s="103">
        <v>5000</v>
      </c>
      <c r="G339" s="114">
        <v>0</v>
      </c>
      <c r="H339" s="210">
        <f t="shared" si="9"/>
        <v>0</v>
      </c>
    </row>
    <row r="340" spans="1:8" s="28" customFormat="1" ht="21" customHeight="1">
      <c r="A340" s="84"/>
      <c r="B340" s="110"/>
      <c r="C340" s="109">
        <v>4300</v>
      </c>
      <c r="D340" s="113" t="s">
        <v>99</v>
      </c>
      <c r="E340" s="103">
        <v>32900</v>
      </c>
      <c r="F340" s="103">
        <v>32500</v>
      </c>
      <c r="G340" s="114">
        <v>3000</v>
      </c>
      <c r="H340" s="210">
        <f t="shared" si="9"/>
        <v>9.230769230769232</v>
      </c>
    </row>
    <row r="341" spans="1:8" s="54" customFormat="1" ht="24">
      <c r="A341" s="46" t="s">
        <v>82</v>
      </c>
      <c r="B341" s="47"/>
      <c r="C341" s="48"/>
      <c r="D341" s="49" t="s">
        <v>166</v>
      </c>
      <c r="E341" s="50">
        <f>SUM(E342,E350,E352,)</f>
        <v>1635503</v>
      </c>
      <c r="F341" s="50">
        <f>SUM(F342,F350,F352,)</f>
        <v>1629945</v>
      </c>
      <c r="G341" s="55">
        <f>SUM(G342,G350,G352,)</f>
        <v>785720</v>
      </c>
      <c r="H341" s="209">
        <f t="shared" si="9"/>
        <v>48.205307541052</v>
      </c>
    </row>
    <row r="342" spans="1:8" s="28" customFormat="1" ht="21" customHeight="1">
      <c r="A342" s="84"/>
      <c r="B342" s="105" t="s">
        <v>167</v>
      </c>
      <c r="C342" s="109"/>
      <c r="D342" s="51" t="s">
        <v>185</v>
      </c>
      <c r="E342" s="103">
        <f>SUM(E343:E349)</f>
        <v>446273</v>
      </c>
      <c r="F342" s="103">
        <f>SUM(F343:F349)</f>
        <v>438715</v>
      </c>
      <c r="G342" s="114">
        <f>SUM(G343:G349)</f>
        <v>219920</v>
      </c>
      <c r="H342" s="210">
        <f t="shared" si="9"/>
        <v>50.128215356210745</v>
      </c>
    </row>
    <row r="343" spans="1:8" s="28" customFormat="1" ht="22.5">
      <c r="A343" s="84"/>
      <c r="B343" s="105"/>
      <c r="C343" s="109">
        <v>2480</v>
      </c>
      <c r="D343" s="51" t="s">
        <v>286</v>
      </c>
      <c r="E343" s="103">
        <v>382200</v>
      </c>
      <c r="F343" s="103">
        <v>385700</v>
      </c>
      <c r="G343" s="114">
        <v>201100</v>
      </c>
      <c r="H343" s="210">
        <f t="shared" si="9"/>
        <v>52.13896810993</v>
      </c>
    </row>
    <row r="344" spans="1:8" s="28" customFormat="1" ht="21" customHeight="1">
      <c r="A344" s="84"/>
      <c r="B344" s="105"/>
      <c r="C344" s="84">
        <v>4210</v>
      </c>
      <c r="D344" s="51" t="s">
        <v>112</v>
      </c>
      <c r="E344" s="103">
        <v>31358</v>
      </c>
      <c r="F344" s="103">
        <v>23544</v>
      </c>
      <c r="G344" s="114">
        <v>2549</v>
      </c>
      <c r="H344" s="210">
        <f t="shared" si="9"/>
        <v>10.826537546721033</v>
      </c>
    </row>
    <row r="345" spans="1:8" s="28" customFormat="1" ht="21" customHeight="1">
      <c r="A345" s="84"/>
      <c r="B345" s="105"/>
      <c r="C345" s="84">
        <v>4260</v>
      </c>
      <c r="D345" s="51" t="s">
        <v>115</v>
      </c>
      <c r="E345" s="103">
        <v>10300</v>
      </c>
      <c r="F345" s="103">
        <v>10850</v>
      </c>
      <c r="G345" s="114">
        <v>4048</v>
      </c>
      <c r="H345" s="210">
        <f t="shared" si="9"/>
        <v>37.30875576036866</v>
      </c>
    </row>
    <row r="346" spans="1:8" s="28" customFormat="1" ht="21" customHeight="1">
      <c r="A346" s="84"/>
      <c r="B346" s="105"/>
      <c r="C346" s="84">
        <v>4270</v>
      </c>
      <c r="D346" s="51" t="s">
        <v>98</v>
      </c>
      <c r="E346" s="103">
        <v>0</v>
      </c>
      <c r="F346" s="103">
        <v>7100</v>
      </c>
      <c r="G346" s="114">
        <v>7014</v>
      </c>
      <c r="H346" s="210">
        <f t="shared" si="9"/>
        <v>98.78873239436619</v>
      </c>
    </row>
    <row r="347" spans="1:8" s="28" customFormat="1" ht="21" customHeight="1">
      <c r="A347" s="84"/>
      <c r="B347" s="105"/>
      <c r="C347" s="109">
        <v>4300</v>
      </c>
      <c r="D347" s="113" t="s">
        <v>99</v>
      </c>
      <c r="E347" s="103">
        <v>21360</v>
      </c>
      <c r="F347" s="103">
        <v>5560</v>
      </c>
      <c r="G347" s="114">
        <v>209</v>
      </c>
      <c r="H347" s="210">
        <f t="shared" si="9"/>
        <v>3.758992805755396</v>
      </c>
    </row>
    <row r="348" spans="1:8" s="28" customFormat="1" ht="21" customHeight="1">
      <c r="A348" s="84"/>
      <c r="B348" s="105"/>
      <c r="C348" s="109">
        <v>4430</v>
      </c>
      <c r="D348" s="113" t="s">
        <v>114</v>
      </c>
      <c r="E348" s="103">
        <v>1055</v>
      </c>
      <c r="F348" s="103">
        <v>961</v>
      </c>
      <c r="G348" s="114">
        <v>0</v>
      </c>
      <c r="H348" s="210">
        <f>SUM(G348/F348)*100</f>
        <v>0</v>
      </c>
    </row>
    <row r="349" spans="1:8" s="28" customFormat="1" ht="24.75" customHeight="1">
      <c r="A349" s="84"/>
      <c r="B349" s="105"/>
      <c r="C349" s="109">
        <v>6060</v>
      </c>
      <c r="D349" s="51" t="s">
        <v>117</v>
      </c>
      <c r="E349" s="103">
        <v>0</v>
      </c>
      <c r="F349" s="103">
        <v>5000</v>
      </c>
      <c r="G349" s="114">
        <v>5000</v>
      </c>
      <c r="H349" s="210">
        <f t="shared" si="9"/>
        <v>100</v>
      </c>
    </row>
    <row r="350" spans="1:8" s="28" customFormat="1" ht="21" customHeight="1">
      <c r="A350" s="84"/>
      <c r="B350" s="105" t="s">
        <v>83</v>
      </c>
      <c r="C350" s="109"/>
      <c r="D350" s="51" t="s">
        <v>84</v>
      </c>
      <c r="E350" s="103">
        <f>SUM(E351)</f>
        <v>843500</v>
      </c>
      <c r="F350" s="103">
        <f>SUM(F351)</f>
        <v>843500</v>
      </c>
      <c r="G350" s="114">
        <f>SUM(G351)</f>
        <v>391500</v>
      </c>
      <c r="H350" s="210">
        <f t="shared" si="9"/>
        <v>46.41375222288085</v>
      </c>
    </row>
    <row r="351" spans="1:8" s="28" customFormat="1" ht="22.5">
      <c r="A351" s="84"/>
      <c r="B351" s="105"/>
      <c r="C351" s="109">
        <v>2480</v>
      </c>
      <c r="D351" s="51" t="s">
        <v>286</v>
      </c>
      <c r="E351" s="103">
        <v>843500</v>
      </c>
      <c r="F351" s="103">
        <v>843500</v>
      </c>
      <c r="G351" s="114">
        <v>391500</v>
      </c>
      <c r="H351" s="210">
        <f t="shared" si="9"/>
        <v>46.41375222288085</v>
      </c>
    </row>
    <row r="352" spans="1:8" s="28" customFormat="1" ht="21" customHeight="1">
      <c r="A352" s="84"/>
      <c r="B352" s="105" t="s">
        <v>168</v>
      </c>
      <c r="C352" s="109"/>
      <c r="D352" s="51" t="s">
        <v>169</v>
      </c>
      <c r="E352" s="103">
        <f>SUM(E353)</f>
        <v>345730</v>
      </c>
      <c r="F352" s="103">
        <f>SUM(F353)</f>
        <v>347730</v>
      </c>
      <c r="G352" s="114">
        <f>SUM(G353)</f>
        <v>174300</v>
      </c>
      <c r="H352" s="210">
        <f t="shared" si="9"/>
        <v>50.12509705806229</v>
      </c>
    </row>
    <row r="353" spans="1:8" s="28" customFormat="1" ht="22.5">
      <c r="A353" s="84"/>
      <c r="B353" s="105"/>
      <c r="C353" s="109">
        <v>2480</v>
      </c>
      <c r="D353" s="51" t="s">
        <v>286</v>
      </c>
      <c r="E353" s="103">
        <v>345730</v>
      </c>
      <c r="F353" s="103">
        <v>347730</v>
      </c>
      <c r="G353" s="114">
        <v>174300</v>
      </c>
      <c r="H353" s="210">
        <f t="shared" si="9"/>
        <v>50.12509705806229</v>
      </c>
    </row>
    <row r="354" spans="1:8" s="54" customFormat="1" ht="21.75" customHeight="1">
      <c r="A354" s="46" t="s">
        <v>170</v>
      </c>
      <c r="B354" s="47"/>
      <c r="C354" s="48"/>
      <c r="D354" s="49" t="s">
        <v>85</v>
      </c>
      <c r="E354" s="50">
        <f>SUM(E355,E358,)</f>
        <v>231640</v>
      </c>
      <c r="F354" s="50">
        <f>SUM(F355,F358,)</f>
        <v>248486</v>
      </c>
      <c r="G354" s="55">
        <f>SUM(G355,G358,)</f>
        <v>111602</v>
      </c>
      <c r="H354" s="209">
        <f t="shared" si="9"/>
        <v>44.912791867549885</v>
      </c>
    </row>
    <row r="355" spans="1:8" s="28" customFormat="1" ht="21" customHeight="1">
      <c r="A355" s="109"/>
      <c r="B355" s="105" t="s">
        <v>171</v>
      </c>
      <c r="C355" s="109"/>
      <c r="D355" s="51" t="s">
        <v>172</v>
      </c>
      <c r="E355" s="103">
        <f>SUM(E356:E357)</f>
        <v>85000</v>
      </c>
      <c r="F355" s="103">
        <f>SUM(F356:F357)</f>
        <v>85000</v>
      </c>
      <c r="G355" s="103">
        <f>SUM(G356:G357)</f>
        <v>33000</v>
      </c>
      <c r="H355" s="210">
        <f t="shared" si="9"/>
        <v>38.82352941176471</v>
      </c>
    </row>
    <row r="356" spans="1:8" s="28" customFormat="1" ht="33.75" hidden="1">
      <c r="A356" s="109"/>
      <c r="B356" s="105"/>
      <c r="C356" s="85">
        <v>2630</v>
      </c>
      <c r="D356" s="51" t="s">
        <v>152</v>
      </c>
      <c r="E356" s="103">
        <v>0</v>
      </c>
      <c r="F356" s="103">
        <v>0</v>
      </c>
      <c r="G356" s="114">
        <v>0</v>
      </c>
      <c r="H356" s="210" t="e">
        <f t="shared" si="9"/>
        <v>#DIV/0!</v>
      </c>
    </row>
    <row r="357" spans="1:8" s="28" customFormat="1" ht="21" customHeight="1">
      <c r="A357" s="84"/>
      <c r="B357" s="105"/>
      <c r="C357" s="109">
        <v>4300</v>
      </c>
      <c r="D357" s="113" t="s">
        <v>99</v>
      </c>
      <c r="E357" s="103">
        <v>85000</v>
      </c>
      <c r="F357" s="103">
        <v>85000</v>
      </c>
      <c r="G357" s="114">
        <v>33000</v>
      </c>
      <c r="H357" s="210">
        <f>SUM(G357/F357)*100</f>
        <v>38.82352941176471</v>
      </c>
    </row>
    <row r="358" spans="1:8" s="28" customFormat="1" ht="22.5">
      <c r="A358" s="109"/>
      <c r="B358" s="112">
        <v>92605</v>
      </c>
      <c r="C358" s="109"/>
      <c r="D358" s="51" t="s">
        <v>86</v>
      </c>
      <c r="E358" s="103">
        <f>SUM(E359:E364)</f>
        <v>146640</v>
      </c>
      <c r="F358" s="103">
        <f>SUM(F359:F364)</f>
        <v>163486</v>
      </c>
      <c r="G358" s="114">
        <f>SUM(G359:G364)</f>
        <v>78602</v>
      </c>
      <c r="H358" s="210">
        <f t="shared" si="9"/>
        <v>48.07873457054427</v>
      </c>
    </row>
    <row r="359" spans="1:8" s="28" customFormat="1" ht="33.75">
      <c r="A359" s="109"/>
      <c r="B359" s="112"/>
      <c r="C359" s="85">
        <v>2630</v>
      </c>
      <c r="D359" s="51" t="s">
        <v>230</v>
      </c>
      <c r="E359" s="103">
        <v>0</v>
      </c>
      <c r="F359" s="103">
        <v>125500</v>
      </c>
      <c r="G359" s="114">
        <v>71050</v>
      </c>
      <c r="H359" s="210">
        <f t="shared" si="9"/>
        <v>56.613545816733065</v>
      </c>
    </row>
    <row r="360" spans="1:8" s="28" customFormat="1" ht="56.25">
      <c r="A360" s="109"/>
      <c r="B360" s="112"/>
      <c r="C360" s="85">
        <v>2710</v>
      </c>
      <c r="D360" s="14" t="s">
        <v>295</v>
      </c>
      <c r="E360" s="103">
        <v>0</v>
      </c>
      <c r="F360" s="103">
        <v>1000</v>
      </c>
      <c r="G360" s="114">
        <v>0</v>
      </c>
      <c r="H360" s="210">
        <f t="shared" si="9"/>
        <v>0</v>
      </c>
    </row>
    <row r="361" spans="1:8" s="28" customFormat="1" ht="21" customHeight="1">
      <c r="A361" s="109"/>
      <c r="B361" s="105"/>
      <c r="C361" s="84">
        <v>4170</v>
      </c>
      <c r="D361" s="51" t="s">
        <v>281</v>
      </c>
      <c r="E361" s="103">
        <v>4500</v>
      </c>
      <c r="F361" s="103">
        <v>14500</v>
      </c>
      <c r="G361" s="114">
        <v>0</v>
      </c>
      <c r="H361" s="210">
        <f>SUM(G361/F361)*100</f>
        <v>0</v>
      </c>
    </row>
    <row r="362" spans="1:8" s="28" customFormat="1" ht="21" customHeight="1">
      <c r="A362" s="109"/>
      <c r="B362" s="105"/>
      <c r="C362" s="84">
        <v>4210</v>
      </c>
      <c r="D362" s="51" t="s">
        <v>112</v>
      </c>
      <c r="E362" s="103">
        <v>11940</v>
      </c>
      <c r="F362" s="103">
        <v>14086</v>
      </c>
      <c r="G362" s="114">
        <v>6916</v>
      </c>
      <c r="H362" s="210">
        <f t="shared" si="9"/>
        <v>49.09839557006958</v>
      </c>
    </row>
    <row r="363" spans="1:8" s="28" customFormat="1" ht="21" customHeight="1">
      <c r="A363" s="109"/>
      <c r="B363" s="105"/>
      <c r="C363" s="84">
        <v>4260</v>
      </c>
      <c r="D363" s="51" t="s">
        <v>115</v>
      </c>
      <c r="E363" s="103">
        <v>700</v>
      </c>
      <c r="F363" s="103">
        <v>700</v>
      </c>
      <c r="G363" s="114">
        <v>86</v>
      </c>
      <c r="H363" s="210">
        <f t="shared" si="9"/>
        <v>12.285714285714286</v>
      </c>
    </row>
    <row r="364" spans="1:8" s="28" customFormat="1" ht="21" customHeight="1">
      <c r="A364" s="109"/>
      <c r="B364" s="105"/>
      <c r="C364" s="109">
        <v>4300</v>
      </c>
      <c r="D364" s="113" t="s">
        <v>99</v>
      </c>
      <c r="E364" s="103">
        <v>129500</v>
      </c>
      <c r="F364" s="103">
        <v>7700</v>
      </c>
      <c r="G364" s="114">
        <v>550</v>
      </c>
      <c r="H364" s="210">
        <f t="shared" si="9"/>
        <v>7.142857142857142</v>
      </c>
    </row>
    <row r="365" spans="1:8" s="54" customFormat="1" ht="24.75" customHeight="1">
      <c r="A365" s="29"/>
      <c r="B365" s="29"/>
      <c r="C365" s="29"/>
      <c r="D365" s="48" t="s">
        <v>87</v>
      </c>
      <c r="E365" s="50">
        <f>SUM(E9,E12,E22,E40,E51,E94,E103,E132,E140,E143,E146,E226,E239,E286,E289,E313,E341,E354)</f>
        <v>56248386</v>
      </c>
      <c r="F365" s="79">
        <f>SUM(F9,F12,F22,F40,F51,F94,F103,F132,F140,F143,F146,F226,F239,F286,F289,F313,F341,F354)</f>
        <v>52228545</v>
      </c>
      <c r="G365" s="50">
        <f>SUM(G9,G12,G22,G40,G51,G94,G103,G132,G140,G143,G146,G226,G239,G286,G289,G313,G341,G354)</f>
        <v>21058406</v>
      </c>
      <c r="H365" s="209">
        <f t="shared" si="9"/>
        <v>40.319725544718885</v>
      </c>
    </row>
    <row r="366" spans="5:6" ht="12.75">
      <c r="E366" s="151"/>
      <c r="F366" s="151"/>
    </row>
    <row r="367" spans="5:6" ht="12.75">
      <c r="E367" s="151"/>
      <c r="F367" s="151"/>
    </row>
    <row r="368" spans="2:6" ht="12.75">
      <c r="B368" s="27"/>
      <c r="C368" s="27"/>
      <c r="D368" s="27"/>
      <c r="E368" s="152"/>
      <c r="F368" s="152"/>
    </row>
    <row r="369" spans="2:6" ht="12.75">
      <c r="B369" s="27"/>
      <c r="C369" s="27"/>
      <c r="D369" s="27"/>
      <c r="E369" s="153"/>
      <c r="F369" s="153"/>
    </row>
    <row r="370" spans="2:6" ht="12.75">
      <c r="B370" s="27"/>
      <c r="C370" s="27"/>
      <c r="D370" s="87"/>
      <c r="E370" s="154"/>
      <c r="F370" s="154"/>
    </row>
    <row r="371" spans="2:6" ht="12.75">
      <c r="B371" s="27"/>
      <c r="C371" s="27"/>
      <c r="D371" s="88"/>
      <c r="E371" s="153"/>
      <c r="F371" s="153"/>
    </row>
    <row r="372" spans="1:7" ht="12.75">
      <c r="A372" s="27"/>
      <c r="B372" s="27"/>
      <c r="C372" s="27"/>
      <c r="D372" s="88"/>
      <c r="E372" s="89"/>
      <c r="F372" s="89"/>
      <c r="G372" s="30"/>
    </row>
    <row r="373" spans="1:7" ht="12.75">
      <c r="A373" s="27"/>
      <c r="B373" s="27"/>
      <c r="C373" s="27"/>
      <c r="D373" s="88"/>
      <c r="E373" s="89"/>
      <c r="F373" s="89"/>
      <c r="G373" s="30"/>
    </row>
    <row r="374" spans="1:7" ht="12.75">
      <c r="A374" s="27"/>
      <c r="B374" s="27"/>
      <c r="C374" s="27"/>
      <c r="D374" s="88"/>
      <c r="E374" s="89"/>
      <c r="F374" s="89"/>
      <c r="G374" s="30"/>
    </row>
    <row r="375" spans="1:7" ht="12.75">
      <c r="A375" s="27"/>
      <c r="B375" s="27"/>
      <c r="C375" s="27"/>
      <c r="D375" s="88"/>
      <c r="E375" s="89"/>
      <c r="F375" s="89"/>
      <c r="G375" s="30"/>
    </row>
    <row r="376" spans="1:7" ht="12.75">
      <c r="A376" s="27"/>
      <c r="B376" s="27"/>
      <c r="C376" s="27"/>
      <c r="D376" s="88"/>
      <c r="E376" s="89"/>
      <c r="F376" s="89"/>
      <c r="G376" s="30"/>
    </row>
    <row r="377" spans="1:7" ht="12.75">
      <c r="A377" s="27"/>
      <c r="B377" s="27"/>
      <c r="C377" s="27"/>
      <c r="D377" s="88"/>
      <c r="E377" s="89"/>
      <c r="F377" s="89"/>
      <c r="G377" s="30"/>
    </row>
    <row r="378" spans="1:7" ht="12.75">
      <c r="A378" s="27"/>
      <c r="B378" s="27"/>
      <c r="C378" s="27"/>
      <c r="D378" s="88"/>
      <c r="E378" s="89"/>
      <c r="F378" s="89"/>
      <c r="G378" s="30"/>
    </row>
    <row r="379" spans="1:7" ht="12.75">
      <c r="A379" s="27"/>
      <c r="B379" s="27"/>
      <c r="C379" s="27"/>
      <c r="D379" s="88"/>
      <c r="E379" s="89"/>
      <c r="F379" s="89"/>
      <c r="G379" s="30"/>
    </row>
    <row r="380" spans="1:7" ht="12.75">
      <c r="A380" s="27"/>
      <c r="B380" s="27"/>
      <c r="C380" s="27"/>
      <c r="D380" s="88"/>
      <c r="E380" s="89"/>
      <c r="F380" s="89"/>
      <c r="G380" s="30"/>
    </row>
    <row r="381" spans="1:7" ht="12.75">
      <c r="A381" s="27"/>
      <c r="B381" s="27"/>
      <c r="C381" s="27"/>
      <c r="D381" s="88"/>
      <c r="E381" s="89"/>
      <c r="F381" s="89"/>
      <c r="G381" s="30"/>
    </row>
    <row r="382" spans="1:7" ht="12.75">
      <c r="A382" s="27"/>
      <c r="B382" s="27"/>
      <c r="C382" s="27"/>
      <c r="D382" s="88"/>
      <c r="E382" s="89"/>
      <c r="F382" s="89"/>
      <c r="G382" s="30"/>
    </row>
    <row r="383" spans="1:7" ht="12.75">
      <c r="A383" s="27"/>
      <c r="B383" s="27"/>
      <c r="C383" s="27"/>
      <c r="D383" s="88"/>
      <c r="E383" s="89"/>
      <c r="F383" s="89"/>
      <c r="G383" s="30"/>
    </row>
    <row r="384" spans="1:7" ht="12.75">
      <c r="A384" s="27"/>
      <c r="B384" s="27"/>
      <c r="C384" s="27"/>
      <c r="D384" s="88"/>
      <c r="E384" s="89"/>
      <c r="F384" s="89"/>
      <c r="G384" s="30"/>
    </row>
    <row r="385" spans="1:7" ht="12.75">
      <c r="A385" s="27"/>
      <c r="B385" s="27"/>
      <c r="C385" s="27"/>
      <c r="D385" s="88"/>
      <c r="E385" s="89"/>
      <c r="F385" s="89"/>
      <c r="G385" s="30"/>
    </row>
    <row r="386" spans="1:7" ht="12.75">
      <c r="A386" s="27"/>
      <c r="B386" s="27"/>
      <c r="C386" s="27"/>
      <c r="D386" s="88"/>
      <c r="E386" s="89"/>
      <c r="F386" s="89"/>
      <c r="G386" s="30"/>
    </row>
    <row r="387" spans="1:7" ht="12.75">
      <c r="A387" s="27"/>
      <c r="B387" s="27"/>
      <c r="C387" s="27"/>
      <c r="D387" s="88"/>
      <c r="E387" s="89"/>
      <c r="F387" s="89"/>
      <c r="G387" s="30"/>
    </row>
    <row r="388" spans="1:7" ht="12.75">
      <c r="A388" s="27"/>
      <c r="B388" s="27"/>
      <c r="C388" s="27"/>
      <c r="D388" s="88"/>
      <c r="E388" s="89"/>
      <c r="F388" s="89"/>
      <c r="G388" s="30"/>
    </row>
    <row r="389" spans="1:7" ht="12.75">
      <c r="A389" s="27"/>
      <c r="B389" s="27"/>
      <c r="C389" s="27"/>
      <c r="D389" s="88"/>
      <c r="E389" s="89"/>
      <c r="F389" s="89"/>
      <c r="G389" s="30"/>
    </row>
    <row r="390" spans="1:7" ht="12.75">
      <c r="A390" s="27"/>
      <c r="B390" s="27"/>
      <c r="C390" s="27"/>
      <c r="D390" s="88"/>
      <c r="E390" s="89"/>
      <c r="F390" s="89"/>
      <c r="G390" s="30"/>
    </row>
    <row r="391" spans="1:7" ht="12.75">
      <c r="A391" s="27"/>
      <c r="B391" s="27"/>
      <c r="C391" s="27"/>
      <c r="D391" s="88"/>
      <c r="E391" s="89"/>
      <c r="F391" s="89"/>
      <c r="G391" s="30"/>
    </row>
    <row r="392" spans="1:7" ht="12.75">
      <c r="A392" s="27"/>
      <c r="B392" s="27"/>
      <c r="C392" s="27"/>
      <c r="D392" s="88"/>
      <c r="E392" s="89"/>
      <c r="F392" s="89"/>
      <c r="G392" s="30"/>
    </row>
    <row r="393" spans="1:7" ht="12.75">
      <c r="A393" s="27"/>
      <c r="B393" s="27"/>
      <c r="C393" s="27"/>
      <c r="D393" s="88"/>
      <c r="E393" s="89"/>
      <c r="F393" s="89"/>
      <c r="G393" s="52"/>
    </row>
    <row r="394" spans="1:7" ht="12.75">
      <c r="A394" s="27"/>
      <c r="B394" s="27"/>
      <c r="C394" s="27"/>
      <c r="D394" s="88"/>
      <c r="E394" s="89"/>
      <c r="F394" s="89"/>
      <c r="G394" s="30"/>
    </row>
    <row r="395" spans="1:7" ht="12.75">
      <c r="A395" s="27"/>
      <c r="B395" s="27"/>
      <c r="C395" s="27"/>
      <c r="D395" s="88"/>
      <c r="E395" s="89"/>
      <c r="F395" s="89"/>
      <c r="G395" s="30"/>
    </row>
    <row r="396" spans="1:7" ht="12.75">
      <c r="A396" s="27"/>
      <c r="B396" s="27"/>
      <c r="C396" s="27"/>
      <c r="D396" s="88"/>
      <c r="E396" s="89"/>
      <c r="F396" s="89"/>
      <c r="G396" s="30"/>
    </row>
    <row r="397" spans="1:7" ht="12.75">
      <c r="A397" s="27"/>
      <c r="B397" s="27"/>
      <c r="C397" s="27"/>
      <c r="D397" s="88"/>
      <c r="E397" s="89"/>
      <c r="F397" s="89"/>
      <c r="G397" s="30"/>
    </row>
    <row r="398" spans="1:6" ht="12.75">
      <c r="A398" s="27"/>
      <c r="B398" s="27"/>
      <c r="C398" s="27"/>
      <c r="D398" s="88"/>
      <c r="E398" s="89"/>
      <c r="F398" s="89"/>
    </row>
    <row r="399" spans="1:6" ht="12.75">
      <c r="A399" s="27"/>
      <c r="B399" s="27"/>
      <c r="C399" s="27"/>
      <c r="D399" s="88"/>
      <c r="E399" s="89"/>
      <c r="F399" s="89"/>
    </row>
    <row r="400" spans="1:6" ht="12.75">
      <c r="A400" s="27"/>
      <c r="B400" s="27"/>
      <c r="C400" s="27"/>
      <c r="D400" s="88"/>
      <c r="E400" s="89"/>
      <c r="F400" s="89"/>
    </row>
    <row r="401" spans="1:6" ht="12.75">
      <c r="A401" s="27"/>
      <c r="B401" s="27"/>
      <c r="C401" s="27"/>
      <c r="D401" s="87"/>
      <c r="E401" s="89"/>
      <c r="F401" s="89"/>
    </row>
    <row r="402" spans="1:6" ht="12.75">
      <c r="A402" s="27"/>
      <c r="B402" s="27"/>
      <c r="C402" s="27"/>
      <c r="D402" s="87"/>
      <c r="E402" s="89"/>
      <c r="F402" s="89"/>
    </row>
    <row r="403" spans="1:6" ht="12.75">
      <c r="A403" s="27"/>
      <c r="B403" s="27"/>
      <c r="C403" s="27"/>
      <c r="D403" s="87"/>
      <c r="E403" s="89"/>
      <c r="F403" s="89"/>
    </row>
    <row r="404" spans="1:6" ht="12.75">
      <c r="A404" s="27"/>
      <c r="B404" s="27"/>
      <c r="C404" s="27"/>
      <c r="D404" s="88"/>
      <c r="E404" s="89"/>
      <c r="F404" s="89"/>
    </row>
    <row r="405" spans="1:6" ht="12.75">
      <c r="A405" s="27"/>
      <c r="B405" s="27"/>
      <c r="C405" s="27"/>
      <c r="D405" s="88"/>
      <c r="E405" s="89"/>
      <c r="F405" s="89"/>
    </row>
    <row r="406" spans="1:6" ht="12.75">
      <c r="A406" s="27"/>
      <c r="B406" s="27"/>
      <c r="C406" s="27"/>
      <c r="D406" s="88"/>
      <c r="E406" s="90"/>
      <c r="F406" s="90"/>
    </row>
    <row r="407" spans="1:6" ht="12.75">
      <c r="A407" s="27"/>
      <c r="B407" s="27"/>
      <c r="C407" s="27"/>
      <c r="D407" s="87"/>
      <c r="E407" s="90"/>
      <c r="F407" s="90"/>
    </row>
    <row r="408" spans="1:6" ht="12.75">
      <c r="A408" s="27"/>
      <c r="B408" s="27"/>
      <c r="C408" s="27"/>
      <c r="D408" s="87"/>
      <c r="E408" s="90"/>
      <c r="F408" s="90"/>
    </row>
    <row r="409" spans="1:6" ht="12.75">
      <c r="A409" s="27"/>
      <c r="B409" s="27"/>
      <c r="C409" s="27"/>
      <c r="D409" s="88"/>
      <c r="E409" s="26"/>
      <c r="F409" s="26"/>
    </row>
    <row r="410" spans="1:6" ht="12.75">
      <c r="A410" s="27"/>
      <c r="B410" s="27"/>
      <c r="C410" s="27"/>
      <c r="D410" s="88"/>
      <c r="E410" s="26"/>
      <c r="F410" s="26"/>
    </row>
    <row r="411" spans="1:6" ht="12.75">
      <c r="A411" s="27"/>
      <c r="B411" s="27"/>
      <c r="C411" s="27"/>
      <c r="D411" s="88"/>
      <c r="E411" s="26"/>
      <c r="F411" s="26"/>
    </row>
    <row r="412" spans="1:6" ht="12.75">
      <c r="A412" s="27"/>
      <c r="B412" s="27"/>
      <c r="C412" s="27"/>
      <c r="D412" s="88"/>
      <c r="E412" s="26"/>
      <c r="F412" s="26"/>
    </row>
    <row r="413" spans="1:6" ht="12.75">
      <c r="A413" s="27"/>
      <c r="B413" s="27"/>
      <c r="C413" s="27"/>
      <c r="D413" s="88"/>
      <c r="E413" s="26"/>
      <c r="F413" s="26"/>
    </row>
    <row r="414" spans="1:6" ht="12.75">
      <c r="A414" s="27"/>
      <c r="B414" s="27"/>
      <c r="C414" s="27"/>
      <c r="D414" s="88"/>
      <c r="E414" s="26"/>
      <c r="F414" s="26"/>
    </row>
    <row r="415" spans="1:6" ht="12.75">
      <c r="A415" s="27"/>
      <c r="B415" s="27"/>
      <c r="C415" s="27"/>
      <c r="D415" s="88"/>
      <c r="E415" s="26"/>
      <c r="F415" s="26"/>
    </row>
    <row r="416" spans="1:6" ht="12.75">
      <c r="A416" s="27"/>
      <c r="B416" s="27"/>
      <c r="C416" s="27"/>
      <c r="D416" s="88"/>
      <c r="E416" s="26"/>
      <c r="F416" s="26"/>
    </row>
    <row r="417" spans="1:6" ht="12.75">
      <c r="A417" s="27"/>
      <c r="B417" s="27"/>
      <c r="C417" s="27"/>
      <c r="D417" s="88"/>
      <c r="E417" s="26"/>
      <c r="F417" s="26"/>
    </row>
    <row r="418" spans="1:6" ht="12.75">
      <c r="A418" s="27"/>
      <c r="B418" s="27"/>
      <c r="C418" s="27"/>
      <c r="D418" s="88"/>
      <c r="E418" s="155"/>
      <c r="F418" s="155"/>
    </row>
    <row r="419" spans="1:6" ht="12.75">
      <c r="A419" s="27"/>
      <c r="B419" s="27"/>
      <c r="C419" s="27"/>
      <c r="D419" s="88"/>
      <c r="E419" s="155"/>
      <c r="F419" s="155"/>
    </row>
    <row r="420" spans="1:6" ht="12.75">
      <c r="A420" s="27"/>
      <c r="B420" s="27"/>
      <c r="C420" s="27"/>
      <c r="D420" s="27"/>
      <c r="E420" s="155"/>
      <c r="F420" s="155"/>
    </row>
    <row r="421" spans="1:6" ht="12.75">
      <c r="A421" s="27"/>
      <c r="B421" s="27"/>
      <c r="C421" s="27"/>
      <c r="D421" s="27"/>
      <c r="E421" s="155"/>
      <c r="F421" s="155"/>
    </row>
    <row r="422" spans="1:6" ht="12.75">
      <c r="A422" s="27"/>
      <c r="B422" s="27"/>
      <c r="C422" s="27"/>
      <c r="D422" s="27"/>
      <c r="E422" s="155"/>
      <c r="F422" s="155"/>
    </row>
    <row r="423" spans="1:6" ht="12.75">
      <c r="A423" s="27"/>
      <c r="B423" s="27"/>
      <c r="C423" s="27"/>
      <c r="D423" s="87"/>
      <c r="E423" s="155"/>
      <c r="F423" s="155"/>
    </row>
    <row r="424" spans="1:6" ht="12.75">
      <c r="A424" s="27"/>
      <c r="B424" s="27"/>
      <c r="C424" s="27"/>
      <c r="D424" s="87"/>
      <c r="E424" s="26"/>
      <c r="F424" s="26"/>
    </row>
    <row r="425" spans="1:6" ht="12.75">
      <c r="A425" s="27"/>
      <c r="B425" s="27"/>
      <c r="C425" s="27"/>
      <c r="D425" s="88"/>
      <c r="E425" s="26"/>
      <c r="F425" s="26"/>
    </row>
    <row r="426" spans="1:6" ht="12.75">
      <c r="A426" s="27"/>
      <c r="B426" s="27"/>
      <c r="C426" s="27"/>
      <c r="D426" s="87"/>
      <c r="E426" s="26"/>
      <c r="F426" s="26"/>
    </row>
    <row r="427" spans="1:6" ht="12.75">
      <c r="A427" s="27"/>
      <c r="B427" s="27"/>
      <c r="C427" s="27"/>
      <c r="D427" s="87"/>
      <c r="E427" s="26"/>
      <c r="F427" s="26"/>
    </row>
    <row r="428" spans="1:6" ht="12.75">
      <c r="A428" s="27"/>
      <c r="B428" s="27"/>
      <c r="C428" s="27"/>
      <c r="D428" s="87"/>
      <c r="E428" s="26"/>
      <c r="F428" s="26"/>
    </row>
    <row r="429" spans="1:6" ht="12.75">
      <c r="A429" s="27"/>
      <c r="B429" s="27"/>
      <c r="C429" s="27"/>
      <c r="D429" s="87"/>
      <c r="E429" s="26"/>
      <c r="F429" s="26"/>
    </row>
    <row r="430" spans="1:6" ht="12.75">
      <c r="A430" s="27"/>
      <c r="B430" s="27"/>
      <c r="C430" s="27"/>
      <c r="D430" s="87"/>
      <c r="E430" s="26"/>
      <c r="F430" s="26"/>
    </row>
    <row r="431" spans="1:6" ht="12.75">
      <c r="A431" s="27"/>
      <c r="B431" s="27"/>
      <c r="C431" s="27"/>
      <c r="D431" s="88"/>
      <c r="E431" s="26"/>
      <c r="F431" s="26"/>
    </row>
    <row r="432" spans="1:6" ht="12.75">
      <c r="A432" s="27"/>
      <c r="B432" s="27"/>
      <c r="C432" s="27"/>
      <c r="D432" s="87"/>
      <c r="E432" s="26"/>
      <c r="F432" s="26"/>
    </row>
    <row r="433" spans="1:6" ht="12.75">
      <c r="A433" s="27"/>
      <c r="B433" s="27"/>
      <c r="C433" s="27"/>
      <c r="D433" s="87"/>
      <c r="E433" s="26"/>
      <c r="F433" s="26"/>
    </row>
    <row r="434" spans="1:6" ht="12.75">
      <c r="A434" s="27"/>
      <c r="B434" s="27"/>
      <c r="C434" s="27"/>
      <c r="D434" s="87"/>
      <c r="E434" s="26"/>
      <c r="F434" s="26"/>
    </row>
    <row r="435" spans="1:6" ht="12.75">
      <c r="A435" s="148"/>
      <c r="B435" s="27"/>
      <c r="C435" s="27"/>
      <c r="D435" s="87"/>
      <c r="E435" s="26"/>
      <c r="F435" s="26"/>
    </row>
    <row r="436" spans="1:6" ht="12.75">
      <c r="A436" s="27"/>
      <c r="B436" s="27"/>
      <c r="C436" s="27"/>
      <c r="D436" s="87"/>
      <c r="E436" s="26"/>
      <c r="F436" s="26"/>
    </row>
    <row r="437" spans="1:6" ht="12.75">
      <c r="A437" s="27"/>
      <c r="B437" s="27"/>
      <c r="C437" s="27"/>
      <c r="D437" s="87"/>
      <c r="E437" s="26"/>
      <c r="F437" s="26"/>
    </row>
    <row r="438" spans="1:6" ht="12.75">
      <c r="A438" s="27"/>
      <c r="B438" s="27"/>
      <c r="C438" s="27"/>
      <c r="D438" s="87"/>
      <c r="E438" s="26"/>
      <c r="F438" s="26"/>
    </row>
    <row r="439" spans="1:6" ht="12.75">
      <c r="A439" s="27"/>
      <c r="B439" s="27"/>
      <c r="C439" s="27"/>
      <c r="D439" s="87"/>
      <c r="E439" s="26"/>
      <c r="F439" s="26"/>
    </row>
    <row r="440" spans="1:6" ht="12.75">
      <c r="A440" s="27"/>
      <c r="B440" s="27"/>
      <c r="C440" s="27"/>
      <c r="D440" s="88"/>
      <c r="E440" s="25"/>
      <c r="F440" s="25"/>
    </row>
    <row r="441" spans="1:6" ht="12.75">
      <c r="A441" s="27"/>
      <c r="B441" s="27"/>
      <c r="C441" s="27"/>
      <c r="D441" s="27"/>
      <c r="E441" s="26"/>
      <c r="F441" s="26"/>
    </row>
    <row r="442" spans="1:6" ht="12.75">
      <c r="A442" s="148"/>
      <c r="B442" s="27"/>
      <c r="C442" s="27"/>
      <c r="D442" s="27"/>
      <c r="E442" s="25"/>
      <c r="F442" s="25"/>
    </row>
    <row r="443" spans="1:6" ht="12.75">
      <c r="A443" s="27"/>
      <c r="B443" s="27"/>
      <c r="C443" s="27"/>
      <c r="D443" s="87"/>
      <c r="E443" s="26"/>
      <c r="F443" s="26"/>
    </row>
    <row r="444" spans="1:6" ht="12.75">
      <c r="A444" s="27"/>
      <c r="B444" s="27"/>
      <c r="C444" s="27"/>
      <c r="D444" s="87"/>
      <c r="E444" s="26"/>
      <c r="F444" s="26"/>
    </row>
    <row r="445" spans="1:6" ht="12.75">
      <c r="A445" s="27"/>
      <c r="B445" s="27"/>
      <c r="C445" s="27"/>
      <c r="D445" s="88"/>
      <c r="E445" s="26"/>
      <c r="F445" s="26"/>
    </row>
    <row r="446" spans="1:4" ht="12.75">
      <c r="A446" s="27"/>
      <c r="D446" s="30"/>
    </row>
    <row r="447" ht="12.75">
      <c r="A447" s="27"/>
    </row>
    <row r="448" ht="12.75">
      <c r="A448" s="27"/>
    </row>
    <row r="449" ht="12.75">
      <c r="A449" s="27"/>
    </row>
    <row r="450" ht="12.75">
      <c r="A450" s="27"/>
    </row>
    <row r="451" ht="12.75">
      <c r="A451" s="27"/>
    </row>
    <row r="452" ht="12.75">
      <c r="A452" s="27"/>
    </row>
    <row r="453" ht="12.75">
      <c r="A453" s="27"/>
    </row>
    <row r="454" ht="12.75">
      <c r="A454" s="27"/>
    </row>
    <row r="455" ht="12.75">
      <c r="A455" s="27"/>
    </row>
    <row r="456" ht="12.75">
      <c r="A456" s="27"/>
    </row>
    <row r="457" ht="12.75">
      <c r="A457" s="27"/>
    </row>
    <row r="458" ht="12.75">
      <c r="A458" s="27"/>
    </row>
    <row r="459" ht="12.75">
      <c r="A459" s="27"/>
    </row>
    <row r="460" ht="12.75">
      <c r="A460" s="27"/>
    </row>
    <row r="461" ht="12.75">
      <c r="A461" s="27"/>
    </row>
    <row r="462" ht="12.75">
      <c r="A462" s="27"/>
    </row>
    <row r="463" ht="12.75">
      <c r="A463" s="27"/>
    </row>
    <row r="464" ht="12.75">
      <c r="A464" s="27"/>
    </row>
    <row r="465" ht="12.75">
      <c r="A465" s="27"/>
    </row>
    <row r="466" ht="12.75">
      <c r="A466" s="27"/>
    </row>
    <row r="467" ht="12.75">
      <c r="A467" s="27"/>
    </row>
    <row r="468" ht="12.75">
      <c r="A468" s="27"/>
    </row>
    <row r="469" ht="12.75">
      <c r="A469" s="27"/>
    </row>
    <row r="470" ht="12.75">
      <c r="A470" s="27"/>
    </row>
    <row r="471" ht="12.75">
      <c r="A471" s="27"/>
    </row>
    <row r="472" ht="12.75">
      <c r="A472" s="27"/>
    </row>
    <row r="473" ht="12.75">
      <c r="A473" s="27"/>
    </row>
    <row r="474" ht="12.75">
      <c r="A474" s="27"/>
    </row>
    <row r="475" ht="12.75">
      <c r="A475" s="27"/>
    </row>
    <row r="476" ht="12.75">
      <c r="A476" s="27"/>
    </row>
    <row r="477" ht="12.75">
      <c r="A477" s="27"/>
    </row>
    <row r="478" ht="12.75">
      <c r="A478" s="27"/>
    </row>
    <row r="479" ht="12.75">
      <c r="A479" s="27"/>
    </row>
    <row r="480" ht="12.75">
      <c r="A480" s="27"/>
    </row>
    <row r="481" ht="12.75">
      <c r="A481" s="27"/>
    </row>
    <row r="482" ht="12.75">
      <c r="A482" s="27"/>
    </row>
    <row r="483" ht="12.75">
      <c r="A483" s="27"/>
    </row>
  </sheetData>
  <mergeCells count="8">
    <mergeCell ref="E7:E8"/>
    <mergeCell ref="F7:F8"/>
    <mergeCell ref="G7:H7"/>
    <mergeCell ref="A6:D6"/>
    <mergeCell ref="A7:A8"/>
    <mergeCell ref="B7:B8"/>
    <mergeCell ref="C7:C8"/>
    <mergeCell ref="D7:D8"/>
  </mergeCells>
  <printOptions horizontalCentered="1"/>
  <pageMargins left="0.7874015748031497" right="0.7086614173228347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48">
      <selection activeCell="U50" sqref="U50"/>
    </sheetView>
  </sheetViews>
  <sheetFormatPr defaultColWidth="9.00390625" defaultRowHeight="12.75"/>
  <cols>
    <col min="1" max="1" width="5.625" style="7" customWidth="1"/>
    <col min="2" max="2" width="7.875" style="7" customWidth="1"/>
    <col min="3" max="3" width="5.75390625" style="7" customWidth="1"/>
    <col min="4" max="4" width="26.125" style="7" customWidth="1"/>
    <col min="5" max="5" width="12.125" style="7" customWidth="1"/>
    <col min="6" max="6" width="11.00390625" style="69" hidden="1" customWidth="1"/>
    <col min="7" max="7" width="11.625" style="69" hidden="1" customWidth="1"/>
    <col min="8" max="8" width="11.75390625" style="0" hidden="1" customWidth="1"/>
    <col min="9" max="9" width="33.125" style="69" hidden="1" customWidth="1"/>
    <col min="10" max="10" width="11.625" style="69" hidden="1" customWidth="1"/>
    <col min="11" max="11" width="11.75390625" style="0" hidden="1" customWidth="1"/>
    <col min="12" max="12" width="11.00390625" style="69" hidden="1" customWidth="1"/>
    <col min="13" max="13" width="11.625" style="69" hidden="1" customWidth="1"/>
    <col min="14" max="14" width="11.75390625" style="0" hidden="1" customWidth="1"/>
    <col min="15" max="15" width="33.125" style="69" hidden="1" customWidth="1"/>
    <col min="16" max="16" width="11.625" style="69" hidden="1" customWidth="1"/>
    <col min="17" max="17" width="11.75390625" style="0" hidden="1" customWidth="1"/>
    <col min="18" max="18" width="11.00390625" style="69" hidden="1" customWidth="1"/>
    <col min="19" max="19" width="11.625" style="69" hidden="1" customWidth="1"/>
    <col min="20" max="21" width="11.75390625" style="0" bestFit="1" customWidth="1"/>
    <col min="22" max="22" width="7.25390625" style="0" customWidth="1"/>
  </cols>
  <sheetData>
    <row r="1" spans="1:21" ht="12.75">
      <c r="A1" s="76"/>
      <c r="B1" s="76"/>
      <c r="C1" s="76"/>
      <c r="D1" s="76"/>
      <c r="E1" s="77"/>
      <c r="F1" s="156" t="s">
        <v>296</v>
      </c>
      <c r="G1" s="156"/>
      <c r="H1" s="157"/>
      <c r="I1" s="156" t="s">
        <v>297</v>
      </c>
      <c r="J1" s="156"/>
      <c r="K1" s="157"/>
      <c r="L1" s="156" t="s">
        <v>298</v>
      </c>
      <c r="M1" s="156"/>
      <c r="N1" s="157"/>
      <c r="O1" s="156" t="s">
        <v>299</v>
      </c>
      <c r="P1" s="156"/>
      <c r="Q1" s="157"/>
      <c r="R1" s="156" t="s">
        <v>300</v>
      </c>
      <c r="S1" s="156"/>
      <c r="U1" s="31" t="s">
        <v>258</v>
      </c>
    </row>
    <row r="2" spans="1:21" ht="12.75">
      <c r="A2" s="76"/>
      <c r="B2" s="76"/>
      <c r="C2" s="76"/>
      <c r="D2" s="76"/>
      <c r="E2" s="77"/>
      <c r="F2" s="156" t="s">
        <v>301</v>
      </c>
      <c r="G2" s="156"/>
      <c r="H2" s="157"/>
      <c r="I2" s="156" t="s">
        <v>302</v>
      </c>
      <c r="J2" s="156"/>
      <c r="K2" s="157"/>
      <c r="L2" s="156" t="s">
        <v>303</v>
      </c>
      <c r="M2" s="156"/>
      <c r="N2" s="157"/>
      <c r="O2" s="156" t="s">
        <v>304</v>
      </c>
      <c r="P2" s="156"/>
      <c r="Q2" s="157"/>
      <c r="R2" s="156" t="s">
        <v>305</v>
      </c>
      <c r="S2" s="156"/>
      <c r="U2" s="31" t="s">
        <v>259</v>
      </c>
    </row>
    <row r="3" spans="1:21" ht="12.75">
      <c r="A3" s="76"/>
      <c r="B3" s="76"/>
      <c r="C3" s="76"/>
      <c r="D3" s="76"/>
      <c r="E3" s="77"/>
      <c r="F3" s="156" t="s">
        <v>306</v>
      </c>
      <c r="G3" s="156"/>
      <c r="H3" s="157"/>
      <c r="I3" s="156" t="s">
        <v>296</v>
      </c>
      <c r="J3" s="156"/>
      <c r="K3" s="157"/>
      <c r="L3" s="156" t="s">
        <v>297</v>
      </c>
      <c r="M3" s="156"/>
      <c r="N3" s="157"/>
      <c r="O3" s="156" t="s">
        <v>298</v>
      </c>
      <c r="P3" s="156"/>
      <c r="Q3" s="157"/>
      <c r="R3" s="156" t="s">
        <v>299</v>
      </c>
      <c r="S3" s="156"/>
      <c r="U3" s="31" t="s">
        <v>255</v>
      </c>
    </row>
    <row r="4" spans="1:21" ht="12.75">
      <c r="A4" s="76"/>
      <c r="B4" s="76"/>
      <c r="C4" s="76"/>
      <c r="D4" s="76"/>
      <c r="E4" s="77"/>
      <c r="F4" s="156" t="s">
        <v>307</v>
      </c>
      <c r="G4" s="156"/>
      <c r="H4" s="157"/>
      <c r="I4" s="156" t="s">
        <v>308</v>
      </c>
      <c r="J4" s="156"/>
      <c r="K4" s="157"/>
      <c r="L4" s="156" t="s">
        <v>309</v>
      </c>
      <c r="M4" s="156"/>
      <c r="N4" s="157"/>
      <c r="O4" s="156" t="s">
        <v>310</v>
      </c>
      <c r="P4" s="156"/>
      <c r="Q4" s="157"/>
      <c r="R4" s="156" t="s">
        <v>311</v>
      </c>
      <c r="S4" s="156"/>
      <c r="U4" s="31" t="s">
        <v>274</v>
      </c>
    </row>
    <row r="5" spans="1:17" ht="12.75">
      <c r="A5" s="76"/>
      <c r="B5" s="76"/>
      <c r="C5" s="76"/>
      <c r="D5" s="76"/>
      <c r="E5" s="76"/>
      <c r="F5" s="158"/>
      <c r="G5" s="158"/>
      <c r="H5" s="157"/>
      <c r="I5" s="158"/>
      <c r="J5" s="158"/>
      <c r="K5" s="157"/>
      <c r="L5" s="158"/>
      <c r="M5" s="158"/>
      <c r="N5" s="157"/>
      <c r="O5" s="158"/>
      <c r="P5" s="158"/>
      <c r="Q5" s="157"/>
    </row>
    <row r="6" spans="1:17" ht="33" customHeight="1">
      <c r="A6" s="363" t="s">
        <v>462</v>
      </c>
      <c r="B6" s="363"/>
      <c r="C6" s="363"/>
      <c r="D6" s="363"/>
      <c r="E6" s="159"/>
      <c r="F6" s="158"/>
      <c r="G6" s="158"/>
      <c r="H6" s="157"/>
      <c r="I6" s="158"/>
      <c r="J6" s="158"/>
      <c r="K6" s="157"/>
      <c r="L6" s="158"/>
      <c r="M6" s="158"/>
      <c r="N6" s="157"/>
      <c r="O6" s="158"/>
      <c r="P6" s="158"/>
      <c r="Q6" s="157"/>
    </row>
    <row r="7" spans="1:22" s="7" customFormat="1" ht="19.5" customHeight="1">
      <c r="A7" s="364" t="s">
        <v>0</v>
      </c>
      <c r="B7" s="364" t="s">
        <v>1</v>
      </c>
      <c r="C7" s="364" t="s">
        <v>2</v>
      </c>
      <c r="D7" s="364" t="s">
        <v>3</v>
      </c>
      <c r="E7" s="373" t="s">
        <v>173</v>
      </c>
      <c r="F7" s="143" t="s">
        <v>241</v>
      </c>
      <c r="G7" s="143" t="s">
        <v>227</v>
      </c>
      <c r="H7" s="71" t="s">
        <v>174</v>
      </c>
      <c r="I7" s="143" t="s">
        <v>241</v>
      </c>
      <c r="J7" s="143" t="s">
        <v>227</v>
      </c>
      <c r="K7" s="71" t="s">
        <v>174</v>
      </c>
      <c r="L7" s="143" t="s">
        <v>241</v>
      </c>
      <c r="M7" s="143" t="s">
        <v>227</v>
      </c>
      <c r="N7" s="71" t="s">
        <v>174</v>
      </c>
      <c r="O7" s="143" t="s">
        <v>241</v>
      </c>
      <c r="P7" s="143" t="s">
        <v>227</v>
      </c>
      <c r="Q7" s="71" t="s">
        <v>174</v>
      </c>
      <c r="R7" s="143" t="s">
        <v>241</v>
      </c>
      <c r="S7" s="143" t="s">
        <v>227</v>
      </c>
      <c r="T7" s="361" t="s">
        <v>239</v>
      </c>
      <c r="U7" s="387" t="s">
        <v>252</v>
      </c>
      <c r="V7" s="369"/>
    </row>
    <row r="8" spans="1:22" s="7" customFormat="1" ht="15.75" customHeight="1">
      <c r="A8" s="365"/>
      <c r="B8" s="365"/>
      <c r="C8" s="365"/>
      <c r="D8" s="365"/>
      <c r="E8" s="360"/>
      <c r="F8" s="143"/>
      <c r="G8" s="143"/>
      <c r="H8" s="71"/>
      <c r="I8" s="143"/>
      <c r="J8" s="143"/>
      <c r="K8" s="71"/>
      <c r="L8" s="143"/>
      <c r="M8" s="143"/>
      <c r="N8" s="71"/>
      <c r="O8" s="143"/>
      <c r="P8" s="143"/>
      <c r="Q8" s="71"/>
      <c r="R8" s="143"/>
      <c r="S8" s="143"/>
      <c r="T8" s="362"/>
      <c r="U8" s="135" t="s">
        <v>253</v>
      </c>
      <c r="V8" s="135" t="s">
        <v>254</v>
      </c>
    </row>
    <row r="9" spans="1:22" s="7" customFormat="1" ht="21.75" customHeight="1">
      <c r="A9" s="46" t="s">
        <v>19</v>
      </c>
      <c r="B9" s="160"/>
      <c r="C9" s="161"/>
      <c r="D9" s="49" t="s">
        <v>20</v>
      </c>
      <c r="E9" s="162">
        <f aca="true" t="shared" si="0" ref="E9:U9">SUM(E10)</f>
        <v>142600</v>
      </c>
      <c r="F9" s="163">
        <f t="shared" si="0"/>
        <v>0</v>
      </c>
      <c r="G9" s="163">
        <f t="shared" si="0"/>
        <v>0</v>
      </c>
      <c r="H9" s="162">
        <f t="shared" si="0"/>
        <v>142600</v>
      </c>
      <c r="I9" s="163">
        <f t="shared" si="0"/>
        <v>0</v>
      </c>
      <c r="J9" s="163">
        <f t="shared" si="0"/>
        <v>0</v>
      </c>
      <c r="K9" s="162">
        <f t="shared" si="0"/>
        <v>142600</v>
      </c>
      <c r="L9" s="163">
        <f t="shared" si="0"/>
        <v>0</v>
      </c>
      <c r="M9" s="163">
        <f t="shared" si="0"/>
        <v>0</v>
      </c>
      <c r="N9" s="162">
        <f t="shared" si="0"/>
        <v>142600</v>
      </c>
      <c r="O9" s="163">
        <f t="shared" si="0"/>
        <v>0</v>
      </c>
      <c r="P9" s="163">
        <f t="shared" si="0"/>
        <v>0</v>
      </c>
      <c r="Q9" s="162">
        <f t="shared" si="0"/>
        <v>142600</v>
      </c>
      <c r="R9" s="163">
        <f t="shared" si="0"/>
        <v>0</v>
      </c>
      <c r="S9" s="163">
        <f t="shared" si="0"/>
        <v>0</v>
      </c>
      <c r="T9" s="162">
        <f t="shared" si="0"/>
        <v>142600</v>
      </c>
      <c r="U9" s="162">
        <f t="shared" si="0"/>
        <v>74536</v>
      </c>
      <c r="V9" s="209">
        <f>SUM(U9/T9)*100</f>
        <v>52.26928471248247</v>
      </c>
    </row>
    <row r="10" spans="1:22" s="28" customFormat="1" ht="21.75" customHeight="1">
      <c r="A10" s="84"/>
      <c r="B10" s="84">
        <v>75011</v>
      </c>
      <c r="C10" s="164"/>
      <c r="D10" s="51" t="s">
        <v>21</v>
      </c>
      <c r="E10" s="165">
        <f aca="true" t="shared" si="1" ref="E10:U10">E11</f>
        <v>142600</v>
      </c>
      <c r="F10" s="115">
        <f t="shared" si="1"/>
        <v>0</v>
      </c>
      <c r="G10" s="115">
        <f t="shared" si="1"/>
        <v>0</v>
      </c>
      <c r="H10" s="165">
        <f t="shared" si="1"/>
        <v>142600</v>
      </c>
      <c r="I10" s="115">
        <f t="shared" si="1"/>
        <v>0</v>
      </c>
      <c r="J10" s="115">
        <f t="shared" si="1"/>
        <v>0</v>
      </c>
      <c r="K10" s="165">
        <f t="shared" si="1"/>
        <v>142600</v>
      </c>
      <c r="L10" s="115">
        <f t="shared" si="1"/>
        <v>0</v>
      </c>
      <c r="M10" s="115">
        <f t="shared" si="1"/>
        <v>0</v>
      </c>
      <c r="N10" s="165">
        <f t="shared" si="1"/>
        <v>142600</v>
      </c>
      <c r="O10" s="115">
        <f t="shared" si="1"/>
        <v>0</v>
      </c>
      <c r="P10" s="115">
        <f t="shared" si="1"/>
        <v>0</v>
      </c>
      <c r="Q10" s="165">
        <f t="shared" si="1"/>
        <v>142600</v>
      </c>
      <c r="R10" s="115">
        <f t="shared" si="1"/>
        <v>0</v>
      </c>
      <c r="S10" s="115">
        <f t="shared" si="1"/>
        <v>0</v>
      </c>
      <c r="T10" s="165">
        <f t="shared" si="1"/>
        <v>142600</v>
      </c>
      <c r="U10" s="165">
        <f t="shared" si="1"/>
        <v>74536</v>
      </c>
      <c r="V10" s="210">
        <f aca="true" t="shared" si="2" ref="V10:V52">SUM(U10/T10)*100</f>
        <v>52.26928471248247</v>
      </c>
    </row>
    <row r="11" spans="1:22" s="28" customFormat="1" ht="72">
      <c r="A11" s="84"/>
      <c r="B11" s="109"/>
      <c r="C11" s="166" t="s">
        <v>312</v>
      </c>
      <c r="D11" s="51" t="s">
        <v>463</v>
      </c>
      <c r="E11" s="165">
        <v>142600</v>
      </c>
      <c r="F11" s="114"/>
      <c r="G11" s="114"/>
      <c r="H11" s="167">
        <f>SUM(E11+F11-G11)</f>
        <v>142600</v>
      </c>
      <c r="I11" s="114"/>
      <c r="J11" s="114"/>
      <c r="K11" s="167">
        <f>SUM(H11+I11-J11)</f>
        <v>142600</v>
      </c>
      <c r="L11" s="114"/>
      <c r="M11" s="114"/>
      <c r="N11" s="167">
        <f>SUM(K11+L11-M11)</f>
        <v>142600</v>
      </c>
      <c r="O11" s="114"/>
      <c r="P11" s="114"/>
      <c r="Q11" s="167">
        <f>SUM(N11+O11-P11)</f>
        <v>142600</v>
      </c>
      <c r="R11" s="114"/>
      <c r="S11" s="114"/>
      <c r="T11" s="167">
        <f>SUM(Q11+R11-S11)</f>
        <v>142600</v>
      </c>
      <c r="U11" s="167">
        <v>74536</v>
      </c>
      <c r="V11" s="210">
        <f t="shared" si="2"/>
        <v>52.26928471248247</v>
      </c>
    </row>
    <row r="12" spans="1:22" s="7" customFormat="1" ht="52.5" customHeight="1">
      <c r="A12" s="46">
        <v>751</v>
      </c>
      <c r="B12" s="48"/>
      <c r="C12" s="168"/>
      <c r="D12" s="49" t="s">
        <v>25</v>
      </c>
      <c r="E12" s="83">
        <f aca="true" t="shared" si="3" ref="E12:U13">E13</f>
        <v>3737</v>
      </c>
      <c r="F12" s="83">
        <f t="shared" si="3"/>
        <v>0</v>
      </c>
      <c r="G12" s="83">
        <f t="shared" si="3"/>
        <v>0</v>
      </c>
      <c r="H12" s="83">
        <f t="shared" si="3"/>
        <v>3737</v>
      </c>
      <c r="I12" s="83">
        <f t="shared" si="3"/>
        <v>0</v>
      </c>
      <c r="J12" s="83">
        <f t="shared" si="3"/>
        <v>0</v>
      </c>
      <c r="K12" s="83">
        <f t="shared" si="3"/>
        <v>3737</v>
      </c>
      <c r="L12" s="83">
        <f t="shared" si="3"/>
        <v>0</v>
      </c>
      <c r="M12" s="83">
        <f t="shared" si="3"/>
        <v>0</v>
      </c>
      <c r="N12" s="83">
        <f t="shared" si="3"/>
        <v>3737</v>
      </c>
      <c r="O12" s="83">
        <f t="shared" si="3"/>
        <v>0</v>
      </c>
      <c r="P12" s="83">
        <f t="shared" si="3"/>
        <v>0</v>
      </c>
      <c r="Q12" s="83">
        <f t="shared" si="3"/>
        <v>3737</v>
      </c>
      <c r="R12" s="83">
        <f t="shared" si="3"/>
        <v>0</v>
      </c>
      <c r="S12" s="83">
        <f t="shared" si="3"/>
        <v>0</v>
      </c>
      <c r="T12" s="83">
        <f t="shared" si="3"/>
        <v>3737</v>
      </c>
      <c r="U12" s="83">
        <f t="shared" si="3"/>
        <v>1869</v>
      </c>
      <c r="V12" s="209">
        <f>SUM(U12/T12)*100</f>
        <v>50.013379716350016</v>
      </c>
    </row>
    <row r="13" spans="1:22" s="28" customFormat="1" ht="36">
      <c r="A13" s="109"/>
      <c r="B13" s="84">
        <v>75101</v>
      </c>
      <c r="C13" s="164"/>
      <c r="D13" s="51" t="s">
        <v>26</v>
      </c>
      <c r="E13" s="115">
        <f t="shared" si="3"/>
        <v>3737</v>
      </c>
      <c r="F13" s="115">
        <f t="shared" si="3"/>
        <v>0</v>
      </c>
      <c r="G13" s="115">
        <f t="shared" si="3"/>
        <v>0</v>
      </c>
      <c r="H13" s="115">
        <f t="shared" si="3"/>
        <v>3737</v>
      </c>
      <c r="I13" s="115">
        <f t="shared" si="3"/>
        <v>0</v>
      </c>
      <c r="J13" s="115">
        <f t="shared" si="3"/>
        <v>0</v>
      </c>
      <c r="K13" s="115">
        <f t="shared" si="3"/>
        <v>3737</v>
      </c>
      <c r="L13" s="115">
        <f t="shared" si="3"/>
        <v>0</v>
      </c>
      <c r="M13" s="115">
        <f t="shared" si="3"/>
        <v>0</v>
      </c>
      <c r="N13" s="115">
        <f t="shared" si="3"/>
        <v>3737</v>
      </c>
      <c r="O13" s="115">
        <f t="shared" si="3"/>
        <v>0</v>
      </c>
      <c r="P13" s="115">
        <f t="shared" si="3"/>
        <v>0</v>
      </c>
      <c r="Q13" s="115">
        <f t="shared" si="3"/>
        <v>3737</v>
      </c>
      <c r="R13" s="115">
        <f t="shared" si="3"/>
        <v>0</v>
      </c>
      <c r="S13" s="115">
        <f t="shared" si="3"/>
        <v>0</v>
      </c>
      <c r="T13" s="115">
        <f t="shared" si="3"/>
        <v>3737</v>
      </c>
      <c r="U13" s="115">
        <f t="shared" si="3"/>
        <v>1869</v>
      </c>
      <c r="V13" s="210">
        <f t="shared" si="2"/>
        <v>50.013379716350016</v>
      </c>
    </row>
    <row r="14" spans="1:22" s="28" customFormat="1" ht="72">
      <c r="A14" s="109"/>
      <c r="B14" s="84"/>
      <c r="C14" s="166" t="s">
        <v>312</v>
      </c>
      <c r="D14" s="51" t="s">
        <v>463</v>
      </c>
      <c r="E14" s="115">
        <v>3737</v>
      </c>
      <c r="F14" s="114"/>
      <c r="G14" s="114"/>
      <c r="H14" s="114">
        <f>SUM(E14+F14-G14)</f>
        <v>3737</v>
      </c>
      <c r="I14" s="114"/>
      <c r="J14" s="114"/>
      <c r="K14" s="114">
        <f>SUM(H14+I14-J14)</f>
        <v>3737</v>
      </c>
      <c r="L14" s="114"/>
      <c r="M14" s="114"/>
      <c r="N14" s="114">
        <f>SUM(K14+L14-M14)</f>
        <v>3737</v>
      </c>
      <c r="O14" s="114"/>
      <c r="P14" s="114"/>
      <c r="Q14" s="114">
        <f>SUM(N14+O14-P14)</f>
        <v>3737</v>
      </c>
      <c r="R14" s="114"/>
      <c r="S14" s="114"/>
      <c r="T14" s="114">
        <f>SUM(Q14+R14-S14)</f>
        <v>3737</v>
      </c>
      <c r="U14" s="114">
        <v>1869</v>
      </c>
      <c r="V14" s="210">
        <f t="shared" si="2"/>
        <v>50.013379716350016</v>
      </c>
    </row>
    <row r="15" spans="1:22" s="7" customFormat="1" ht="27.75" customHeight="1">
      <c r="A15" s="46" t="s">
        <v>27</v>
      </c>
      <c r="B15" s="160"/>
      <c r="C15" s="161"/>
      <c r="D15" s="49" t="s">
        <v>314</v>
      </c>
      <c r="E15" s="162">
        <f aca="true" t="shared" si="4" ref="E15:U15">E16</f>
        <v>1400</v>
      </c>
      <c r="F15" s="163">
        <f t="shared" si="4"/>
        <v>0</v>
      </c>
      <c r="G15" s="163">
        <f t="shared" si="4"/>
        <v>0</v>
      </c>
      <c r="H15" s="162">
        <f t="shared" si="4"/>
        <v>1400</v>
      </c>
      <c r="I15" s="163">
        <f t="shared" si="4"/>
        <v>0</v>
      </c>
      <c r="J15" s="163">
        <f t="shared" si="4"/>
        <v>0</v>
      </c>
      <c r="K15" s="162">
        <f t="shared" si="4"/>
        <v>1400</v>
      </c>
      <c r="L15" s="163">
        <f t="shared" si="4"/>
        <v>0</v>
      </c>
      <c r="M15" s="163">
        <f t="shared" si="4"/>
        <v>0</v>
      </c>
      <c r="N15" s="162">
        <f t="shared" si="4"/>
        <v>1400</v>
      </c>
      <c r="O15" s="163">
        <f t="shared" si="4"/>
        <v>0</v>
      </c>
      <c r="P15" s="163">
        <f t="shared" si="4"/>
        <v>0</v>
      </c>
      <c r="Q15" s="162">
        <f t="shared" si="4"/>
        <v>1400</v>
      </c>
      <c r="R15" s="163">
        <f t="shared" si="4"/>
        <v>0</v>
      </c>
      <c r="S15" s="163">
        <f t="shared" si="4"/>
        <v>0</v>
      </c>
      <c r="T15" s="162">
        <f t="shared" si="4"/>
        <v>1400</v>
      </c>
      <c r="U15" s="162">
        <f t="shared" si="4"/>
        <v>1000</v>
      </c>
      <c r="V15" s="209">
        <f>SUM(U15/T15)*100</f>
        <v>71.42857142857143</v>
      </c>
    </row>
    <row r="16" spans="1:22" s="28" customFormat="1" ht="20.25" customHeight="1">
      <c r="A16" s="109"/>
      <c r="B16" s="84" t="s">
        <v>29</v>
      </c>
      <c r="C16" s="164"/>
      <c r="D16" s="51" t="s">
        <v>30</v>
      </c>
      <c r="E16" s="165">
        <f aca="true" t="shared" si="5" ref="E16:U16">SUM(E17)</f>
        <v>1400</v>
      </c>
      <c r="F16" s="115">
        <f t="shared" si="5"/>
        <v>0</v>
      </c>
      <c r="G16" s="115">
        <f t="shared" si="5"/>
        <v>0</v>
      </c>
      <c r="H16" s="165">
        <f t="shared" si="5"/>
        <v>1400</v>
      </c>
      <c r="I16" s="115">
        <f t="shared" si="5"/>
        <v>0</v>
      </c>
      <c r="J16" s="115">
        <f t="shared" si="5"/>
        <v>0</v>
      </c>
      <c r="K16" s="165">
        <f t="shared" si="5"/>
        <v>1400</v>
      </c>
      <c r="L16" s="115">
        <f t="shared" si="5"/>
        <v>0</v>
      </c>
      <c r="M16" s="115">
        <f t="shared" si="5"/>
        <v>0</v>
      </c>
      <c r="N16" s="165">
        <f t="shared" si="5"/>
        <v>1400</v>
      </c>
      <c r="O16" s="115">
        <f t="shared" si="5"/>
        <v>0</v>
      </c>
      <c r="P16" s="115">
        <f t="shared" si="5"/>
        <v>0</v>
      </c>
      <c r="Q16" s="165">
        <f t="shared" si="5"/>
        <v>1400</v>
      </c>
      <c r="R16" s="115">
        <f t="shared" si="5"/>
        <v>0</v>
      </c>
      <c r="S16" s="115">
        <f t="shared" si="5"/>
        <v>0</v>
      </c>
      <c r="T16" s="165">
        <f t="shared" si="5"/>
        <v>1400</v>
      </c>
      <c r="U16" s="165">
        <f t="shared" si="5"/>
        <v>1000</v>
      </c>
      <c r="V16" s="210">
        <f t="shared" si="2"/>
        <v>71.42857142857143</v>
      </c>
    </row>
    <row r="17" spans="1:22" s="28" customFormat="1" ht="72">
      <c r="A17" s="109"/>
      <c r="B17" s="84"/>
      <c r="C17" s="166" t="s">
        <v>312</v>
      </c>
      <c r="D17" s="51" t="s">
        <v>463</v>
      </c>
      <c r="E17" s="165">
        <v>1400</v>
      </c>
      <c r="F17" s="114"/>
      <c r="G17" s="114"/>
      <c r="H17" s="167">
        <f>SUM(E17+F17-G17)</f>
        <v>1400</v>
      </c>
      <c r="I17" s="114"/>
      <c r="J17" s="114"/>
      <c r="K17" s="167">
        <f>SUM(H17+I17-J17)</f>
        <v>1400</v>
      </c>
      <c r="L17" s="114"/>
      <c r="M17" s="114"/>
      <c r="N17" s="167">
        <f>SUM(K17+L17-M17)</f>
        <v>1400</v>
      </c>
      <c r="O17" s="114"/>
      <c r="P17" s="114"/>
      <c r="Q17" s="167">
        <f>SUM(N17+O17-P17)</f>
        <v>1400</v>
      </c>
      <c r="R17" s="114"/>
      <c r="S17" s="114"/>
      <c r="T17" s="167">
        <f>SUM(Q17+R17-S17)</f>
        <v>1400</v>
      </c>
      <c r="U17" s="167">
        <v>1000</v>
      </c>
      <c r="V17" s="210">
        <f t="shared" si="2"/>
        <v>71.42857142857143</v>
      </c>
    </row>
    <row r="18" spans="1:22" s="54" customFormat="1" ht="86.25" customHeight="1">
      <c r="A18" s="48">
        <v>756</v>
      </c>
      <c r="B18" s="46"/>
      <c r="C18" s="169"/>
      <c r="D18" s="170" t="s">
        <v>189</v>
      </c>
      <c r="E18" s="171">
        <f aca="true" t="shared" si="6" ref="E18:U19">SUM(E19)</f>
        <v>145835</v>
      </c>
      <c r="F18" s="83">
        <f t="shared" si="6"/>
        <v>0</v>
      </c>
      <c r="G18" s="83">
        <f t="shared" si="6"/>
        <v>0</v>
      </c>
      <c r="H18" s="171">
        <f t="shared" si="6"/>
        <v>145835</v>
      </c>
      <c r="I18" s="83">
        <f t="shared" si="6"/>
        <v>0</v>
      </c>
      <c r="J18" s="83">
        <f t="shared" si="6"/>
        <v>0</v>
      </c>
      <c r="K18" s="171">
        <f t="shared" si="6"/>
        <v>145835</v>
      </c>
      <c r="L18" s="83">
        <f t="shared" si="6"/>
        <v>0</v>
      </c>
      <c r="M18" s="83">
        <f t="shared" si="6"/>
        <v>0</v>
      </c>
      <c r="N18" s="171">
        <f t="shared" si="6"/>
        <v>145835</v>
      </c>
      <c r="O18" s="83">
        <f t="shared" si="6"/>
        <v>0</v>
      </c>
      <c r="P18" s="83">
        <f t="shared" si="6"/>
        <v>0</v>
      </c>
      <c r="Q18" s="171">
        <f t="shared" si="6"/>
        <v>145835</v>
      </c>
      <c r="R18" s="83">
        <f t="shared" si="6"/>
        <v>0</v>
      </c>
      <c r="S18" s="83">
        <f t="shared" si="6"/>
        <v>0</v>
      </c>
      <c r="T18" s="171">
        <f t="shared" si="6"/>
        <v>145835</v>
      </c>
      <c r="U18" s="171">
        <f t="shared" si="6"/>
        <v>145835</v>
      </c>
      <c r="V18" s="209">
        <f>SUM(U18/T18)*100</f>
        <v>100</v>
      </c>
    </row>
    <row r="19" spans="1:22" s="28" customFormat="1" ht="57.75" customHeight="1">
      <c r="A19" s="109"/>
      <c r="B19" s="84">
        <v>75615</v>
      </c>
      <c r="C19" s="166"/>
      <c r="D19" s="172" t="s">
        <v>315</v>
      </c>
      <c r="E19" s="165">
        <f t="shared" si="6"/>
        <v>145835</v>
      </c>
      <c r="F19" s="115">
        <f t="shared" si="6"/>
        <v>0</v>
      </c>
      <c r="G19" s="115">
        <f t="shared" si="6"/>
        <v>0</v>
      </c>
      <c r="H19" s="165">
        <f t="shared" si="6"/>
        <v>145835</v>
      </c>
      <c r="I19" s="115">
        <f t="shared" si="6"/>
        <v>0</v>
      </c>
      <c r="J19" s="115">
        <f t="shared" si="6"/>
        <v>0</v>
      </c>
      <c r="K19" s="165">
        <f t="shared" si="6"/>
        <v>145835</v>
      </c>
      <c r="L19" s="115">
        <f t="shared" si="6"/>
        <v>0</v>
      </c>
      <c r="M19" s="115">
        <f t="shared" si="6"/>
        <v>0</v>
      </c>
      <c r="N19" s="165">
        <f t="shared" si="6"/>
        <v>145835</v>
      </c>
      <c r="O19" s="115">
        <f t="shared" si="6"/>
        <v>0</v>
      </c>
      <c r="P19" s="115">
        <f t="shared" si="6"/>
        <v>0</v>
      </c>
      <c r="Q19" s="165">
        <f t="shared" si="6"/>
        <v>145835</v>
      </c>
      <c r="R19" s="115">
        <f t="shared" si="6"/>
        <v>0</v>
      </c>
      <c r="S19" s="115">
        <f t="shared" si="6"/>
        <v>0</v>
      </c>
      <c r="T19" s="165">
        <f t="shared" si="6"/>
        <v>145835</v>
      </c>
      <c r="U19" s="165">
        <f t="shared" si="6"/>
        <v>145835</v>
      </c>
      <c r="V19" s="210">
        <f t="shared" si="2"/>
        <v>100</v>
      </c>
    </row>
    <row r="20" spans="1:22" s="28" customFormat="1" ht="48">
      <c r="A20" s="109"/>
      <c r="B20" s="84"/>
      <c r="C20" s="166">
        <v>2440</v>
      </c>
      <c r="D20" s="172" t="s">
        <v>233</v>
      </c>
      <c r="E20" s="165">
        <v>145835</v>
      </c>
      <c r="F20" s="114"/>
      <c r="G20" s="114"/>
      <c r="H20" s="167">
        <f>SUM(E20+F20-G20)</f>
        <v>145835</v>
      </c>
      <c r="I20" s="114"/>
      <c r="J20" s="114"/>
      <c r="K20" s="167">
        <f>SUM(H20+I20-J20)</f>
        <v>145835</v>
      </c>
      <c r="L20" s="114"/>
      <c r="M20" s="114"/>
      <c r="N20" s="167">
        <f>SUM(K20+L20-M20)</f>
        <v>145835</v>
      </c>
      <c r="O20" s="114"/>
      <c r="P20" s="114"/>
      <c r="Q20" s="167">
        <f>SUM(N20+O20-P20)</f>
        <v>145835</v>
      </c>
      <c r="R20" s="114"/>
      <c r="S20" s="114"/>
      <c r="T20" s="167">
        <f>SUM(Q20+R20-S20)</f>
        <v>145835</v>
      </c>
      <c r="U20" s="167">
        <v>145835</v>
      </c>
      <c r="V20" s="210">
        <f t="shared" si="2"/>
        <v>100</v>
      </c>
    </row>
    <row r="21" spans="1:22" s="54" customFormat="1" ht="24" customHeight="1">
      <c r="A21" s="48">
        <v>801</v>
      </c>
      <c r="B21" s="46"/>
      <c r="C21" s="169"/>
      <c r="D21" s="170" t="s">
        <v>134</v>
      </c>
      <c r="E21" s="171">
        <f aca="true" t="shared" si="7" ref="E21:P21">SUM(E24)</f>
        <v>0</v>
      </c>
      <c r="F21" s="171">
        <f t="shared" si="7"/>
        <v>300</v>
      </c>
      <c r="G21" s="171">
        <f t="shared" si="7"/>
        <v>0</v>
      </c>
      <c r="H21" s="171">
        <f t="shared" si="7"/>
        <v>300</v>
      </c>
      <c r="I21" s="171">
        <f t="shared" si="7"/>
        <v>0</v>
      </c>
      <c r="J21" s="171">
        <f t="shared" si="7"/>
        <v>0</v>
      </c>
      <c r="K21" s="171">
        <f t="shared" si="7"/>
        <v>300</v>
      </c>
      <c r="L21" s="171">
        <f t="shared" si="7"/>
        <v>0</v>
      </c>
      <c r="M21" s="171">
        <f t="shared" si="7"/>
        <v>0</v>
      </c>
      <c r="N21" s="171">
        <f t="shared" si="7"/>
        <v>300</v>
      </c>
      <c r="O21" s="171">
        <f t="shared" si="7"/>
        <v>0</v>
      </c>
      <c r="P21" s="171">
        <f t="shared" si="7"/>
        <v>0</v>
      </c>
      <c r="Q21" s="171">
        <f>SUM(Q22,Q24,Q26)</f>
        <v>300</v>
      </c>
      <c r="R21" s="171">
        <f>SUM(R22,R24,R26)</f>
        <v>6044</v>
      </c>
      <c r="S21" s="171">
        <f>SUM(S22,S24,S26)</f>
        <v>0</v>
      </c>
      <c r="T21" s="171">
        <f>SUM(T22,T24,T26)</f>
        <v>6344</v>
      </c>
      <c r="U21" s="171">
        <f>SUM(U22,U24,U26)</f>
        <v>6344</v>
      </c>
      <c r="V21" s="209">
        <f>SUM(U21/T21)*100</f>
        <v>100</v>
      </c>
    </row>
    <row r="22" spans="1:22" s="28" customFormat="1" ht="21.75" customHeight="1">
      <c r="A22" s="109"/>
      <c r="B22" s="84">
        <v>80101</v>
      </c>
      <c r="C22" s="166"/>
      <c r="D22" s="172" t="s">
        <v>65</v>
      </c>
      <c r="E22" s="165">
        <f aca="true" t="shared" si="8" ref="E22:U22">SUM(E23)</f>
        <v>0</v>
      </c>
      <c r="F22" s="165">
        <f t="shared" si="8"/>
        <v>300</v>
      </c>
      <c r="G22" s="165">
        <f t="shared" si="8"/>
        <v>0</v>
      </c>
      <c r="H22" s="165">
        <f t="shared" si="8"/>
        <v>300</v>
      </c>
      <c r="I22" s="165">
        <f t="shared" si="8"/>
        <v>0</v>
      </c>
      <c r="J22" s="165">
        <f t="shared" si="8"/>
        <v>0</v>
      </c>
      <c r="K22" s="165">
        <f t="shared" si="8"/>
        <v>300</v>
      </c>
      <c r="L22" s="165">
        <f t="shared" si="8"/>
        <v>0</v>
      </c>
      <c r="M22" s="165">
        <f t="shared" si="8"/>
        <v>0</v>
      </c>
      <c r="N22" s="165">
        <f t="shared" si="8"/>
        <v>300</v>
      </c>
      <c r="O22" s="165">
        <f t="shared" si="8"/>
        <v>0</v>
      </c>
      <c r="P22" s="165">
        <f t="shared" si="8"/>
        <v>0</v>
      </c>
      <c r="Q22" s="165">
        <f t="shared" si="8"/>
        <v>0</v>
      </c>
      <c r="R22" s="165">
        <f t="shared" si="8"/>
        <v>5744</v>
      </c>
      <c r="S22" s="165">
        <f t="shared" si="8"/>
        <v>0</v>
      </c>
      <c r="T22" s="165">
        <f t="shared" si="8"/>
        <v>5744</v>
      </c>
      <c r="U22" s="165">
        <f t="shared" si="8"/>
        <v>5744</v>
      </c>
      <c r="V22" s="210">
        <f t="shared" si="2"/>
        <v>100</v>
      </c>
    </row>
    <row r="23" spans="1:22" s="28" customFormat="1" ht="48" customHeight="1">
      <c r="A23" s="109"/>
      <c r="B23" s="84"/>
      <c r="C23" s="166">
        <v>2030</v>
      </c>
      <c r="D23" s="99" t="s">
        <v>316</v>
      </c>
      <c r="E23" s="165">
        <v>0</v>
      </c>
      <c r="F23" s="114">
        <v>300</v>
      </c>
      <c r="G23" s="114"/>
      <c r="H23" s="167">
        <f>SUM(E23+F23-G23)</f>
        <v>300</v>
      </c>
      <c r="I23" s="114"/>
      <c r="J23" s="114"/>
      <c r="K23" s="167">
        <f>SUM(H23+I23-J23)</f>
        <v>300</v>
      </c>
      <c r="L23" s="114"/>
      <c r="M23" s="114"/>
      <c r="N23" s="167">
        <f>SUM(K23+L23-M23)</f>
        <v>300</v>
      </c>
      <c r="O23" s="114"/>
      <c r="P23" s="114"/>
      <c r="Q23" s="167">
        <v>0</v>
      </c>
      <c r="R23" s="114">
        <v>5744</v>
      </c>
      <c r="S23" s="114"/>
      <c r="T23" s="167">
        <f>SUM(Q23+R23-S23)</f>
        <v>5744</v>
      </c>
      <c r="U23" s="167">
        <v>5744</v>
      </c>
      <c r="V23" s="210">
        <f t="shared" si="2"/>
        <v>100</v>
      </c>
    </row>
    <row r="24" spans="1:22" s="28" customFormat="1" ht="21.75" customHeight="1">
      <c r="A24" s="109"/>
      <c r="B24" s="84">
        <v>80110</v>
      </c>
      <c r="C24" s="166"/>
      <c r="D24" s="172" t="s">
        <v>66</v>
      </c>
      <c r="E24" s="165">
        <f aca="true" t="shared" si="9" ref="E24:U24">SUM(E25)</f>
        <v>0</v>
      </c>
      <c r="F24" s="165">
        <f t="shared" si="9"/>
        <v>300</v>
      </c>
      <c r="G24" s="165">
        <f t="shared" si="9"/>
        <v>0</v>
      </c>
      <c r="H24" s="165">
        <f t="shared" si="9"/>
        <v>300</v>
      </c>
      <c r="I24" s="165">
        <f t="shared" si="9"/>
        <v>0</v>
      </c>
      <c r="J24" s="165">
        <f t="shared" si="9"/>
        <v>0</v>
      </c>
      <c r="K24" s="165">
        <f t="shared" si="9"/>
        <v>300</v>
      </c>
      <c r="L24" s="165">
        <f t="shared" si="9"/>
        <v>0</v>
      </c>
      <c r="M24" s="165">
        <f t="shared" si="9"/>
        <v>0</v>
      </c>
      <c r="N24" s="165">
        <f t="shared" si="9"/>
        <v>300</v>
      </c>
      <c r="O24" s="165">
        <f t="shared" si="9"/>
        <v>0</v>
      </c>
      <c r="P24" s="165">
        <f t="shared" si="9"/>
        <v>0</v>
      </c>
      <c r="Q24" s="165">
        <f t="shared" si="9"/>
        <v>300</v>
      </c>
      <c r="R24" s="165">
        <f t="shared" si="9"/>
        <v>0</v>
      </c>
      <c r="S24" s="165">
        <f t="shared" si="9"/>
        <v>0</v>
      </c>
      <c r="T24" s="165">
        <f t="shared" si="9"/>
        <v>300</v>
      </c>
      <c r="U24" s="165">
        <f t="shared" si="9"/>
        <v>300</v>
      </c>
      <c r="V24" s="210">
        <f t="shared" si="2"/>
        <v>100</v>
      </c>
    </row>
    <row r="25" spans="1:22" s="28" customFormat="1" ht="58.5" customHeight="1">
      <c r="A25" s="109"/>
      <c r="B25" s="84"/>
      <c r="C25" s="166">
        <v>2320</v>
      </c>
      <c r="D25" s="51" t="s">
        <v>317</v>
      </c>
      <c r="E25" s="165">
        <v>0</v>
      </c>
      <c r="F25" s="114">
        <v>300</v>
      </c>
      <c r="G25" s="114"/>
      <c r="H25" s="167">
        <f>SUM(E25+F25-G25)</f>
        <v>300</v>
      </c>
      <c r="I25" s="114"/>
      <c r="J25" s="114"/>
      <c r="K25" s="167">
        <f>SUM(H25+I25-J25)</f>
        <v>300</v>
      </c>
      <c r="L25" s="114"/>
      <c r="M25" s="114"/>
      <c r="N25" s="167">
        <f>SUM(K25+L25-M25)</f>
        <v>300</v>
      </c>
      <c r="O25" s="114"/>
      <c r="P25" s="114"/>
      <c r="Q25" s="167">
        <f>SUM(N25+O25-P25)</f>
        <v>300</v>
      </c>
      <c r="R25" s="114"/>
      <c r="S25" s="114"/>
      <c r="T25" s="167">
        <f>SUM(Q25+R25-S25)</f>
        <v>300</v>
      </c>
      <c r="U25" s="167">
        <v>300</v>
      </c>
      <c r="V25" s="210">
        <f t="shared" si="2"/>
        <v>100</v>
      </c>
    </row>
    <row r="26" spans="1:22" s="28" customFormat="1" ht="21" customHeight="1">
      <c r="A26" s="109"/>
      <c r="B26" s="84">
        <v>80195</v>
      </c>
      <c r="C26" s="166"/>
      <c r="D26" s="172" t="s">
        <v>6</v>
      </c>
      <c r="E26" s="165">
        <f aca="true" t="shared" si="10" ref="E26:U26">SUM(E27)</f>
        <v>0</v>
      </c>
      <c r="F26" s="165">
        <f t="shared" si="10"/>
        <v>300</v>
      </c>
      <c r="G26" s="165">
        <f t="shared" si="10"/>
        <v>0</v>
      </c>
      <c r="H26" s="165">
        <f t="shared" si="10"/>
        <v>300</v>
      </c>
      <c r="I26" s="165">
        <f t="shared" si="10"/>
        <v>0</v>
      </c>
      <c r="J26" s="165">
        <f t="shared" si="10"/>
        <v>0</v>
      </c>
      <c r="K26" s="165">
        <f t="shared" si="10"/>
        <v>300</v>
      </c>
      <c r="L26" s="165">
        <f t="shared" si="10"/>
        <v>0</v>
      </c>
      <c r="M26" s="165">
        <f t="shared" si="10"/>
        <v>0</v>
      </c>
      <c r="N26" s="165">
        <f t="shared" si="10"/>
        <v>300</v>
      </c>
      <c r="O26" s="165">
        <f t="shared" si="10"/>
        <v>0</v>
      </c>
      <c r="P26" s="165">
        <f t="shared" si="10"/>
        <v>0</v>
      </c>
      <c r="Q26" s="165">
        <f t="shared" si="10"/>
        <v>0</v>
      </c>
      <c r="R26" s="165">
        <f t="shared" si="10"/>
        <v>300</v>
      </c>
      <c r="S26" s="165">
        <f t="shared" si="10"/>
        <v>0</v>
      </c>
      <c r="T26" s="165">
        <f t="shared" si="10"/>
        <v>300</v>
      </c>
      <c r="U26" s="165">
        <f t="shared" si="10"/>
        <v>300</v>
      </c>
      <c r="V26" s="210">
        <f t="shared" si="2"/>
        <v>100</v>
      </c>
    </row>
    <row r="27" spans="1:22" s="28" customFormat="1" ht="48" customHeight="1">
      <c r="A27" s="109"/>
      <c r="B27" s="84"/>
      <c r="C27" s="166">
        <v>2030</v>
      </c>
      <c r="D27" s="99" t="s">
        <v>316</v>
      </c>
      <c r="E27" s="165">
        <v>0</v>
      </c>
      <c r="F27" s="114">
        <v>300</v>
      </c>
      <c r="G27" s="114"/>
      <c r="H27" s="167">
        <f>SUM(E27+F27-G27)</f>
        <v>300</v>
      </c>
      <c r="I27" s="114"/>
      <c r="J27" s="114"/>
      <c r="K27" s="167">
        <f>SUM(H27+I27-J27)</f>
        <v>300</v>
      </c>
      <c r="L27" s="114"/>
      <c r="M27" s="114"/>
      <c r="N27" s="167">
        <f>SUM(K27+L27-M27)</f>
        <v>300</v>
      </c>
      <c r="O27" s="114"/>
      <c r="P27" s="114"/>
      <c r="Q27" s="167">
        <v>0</v>
      </c>
      <c r="R27" s="114">
        <v>300</v>
      </c>
      <c r="S27" s="114"/>
      <c r="T27" s="167">
        <f>SUM(Q27+R27-S27)</f>
        <v>300</v>
      </c>
      <c r="U27" s="167">
        <v>300</v>
      </c>
      <c r="V27" s="210">
        <f t="shared" si="2"/>
        <v>100</v>
      </c>
    </row>
    <row r="28" spans="1:22" s="54" customFormat="1" ht="21.75" customHeight="1">
      <c r="A28" s="46" t="s">
        <v>190</v>
      </c>
      <c r="B28" s="48"/>
      <c r="C28" s="168"/>
      <c r="D28" s="49" t="s">
        <v>318</v>
      </c>
      <c r="E28" s="162">
        <f>SUM(E29,E31,E33,E36,)</f>
        <v>6889400</v>
      </c>
      <c r="F28" s="163">
        <f>SUM(F29,F31,F33,F36,)</f>
        <v>0</v>
      </c>
      <c r="G28" s="163">
        <f>SUM(G29,G31,G33,G36,)</f>
        <v>0</v>
      </c>
      <c r="H28" s="162">
        <f aca="true" t="shared" si="11" ref="H28:U28">SUM(H29,H31,H33,H36,H38)</f>
        <v>6889400</v>
      </c>
      <c r="I28" s="162">
        <f t="shared" si="11"/>
        <v>141546</v>
      </c>
      <c r="J28" s="162">
        <f t="shared" si="11"/>
        <v>0</v>
      </c>
      <c r="K28" s="162">
        <f t="shared" si="11"/>
        <v>7030946</v>
      </c>
      <c r="L28" s="162">
        <f t="shared" si="11"/>
        <v>0</v>
      </c>
      <c r="M28" s="162">
        <f t="shared" si="11"/>
        <v>0</v>
      </c>
      <c r="N28" s="162">
        <f t="shared" si="11"/>
        <v>7030946</v>
      </c>
      <c r="O28" s="162">
        <f t="shared" si="11"/>
        <v>141200</v>
      </c>
      <c r="P28" s="162">
        <f t="shared" si="11"/>
        <v>0</v>
      </c>
      <c r="Q28" s="162">
        <f t="shared" si="11"/>
        <v>7172146</v>
      </c>
      <c r="R28" s="162">
        <f t="shared" si="11"/>
        <v>0</v>
      </c>
      <c r="S28" s="162">
        <f t="shared" si="11"/>
        <v>0</v>
      </c>
      <c r="T28" s="162">
        <f t="shared" si="11"/>
        <v>7172146</v>
      </c>
      <c r="U28" s="162">
        <f t="shared" si="11"/>
        <v>3707943</v>
      </c>
      <c r="V28" s="209">
        <f>SUM(U28/T28)*100</f>
        <v>51.699212481173696</v>
      </c>
    </row>
    <row r="29" spans="1:22" s="28" customFormat="1" ht="48">
      <c r="A29" s="84"/>
      <c r="B29" s="67">
        <v>85212</v>
      </c>
      <c r="C29" s="101"/>
      <c r="D29" s="99" t="s">
        <v>319</v>
      </c>
      <c r="E29" s="173">
        <f aca="true" t="shared" si="12" ref="E29:U29">SUM(E30)</f>
        <v>5565000</v>
      </c>
      <c r="F29" s="174">
        <f t="shared" si="12"/>
        <v>0</v>
      </c>
      <c r="G29" s="174">
        <f t="shared" si="12"/>
        <v>0</v>
      </c>
      <c r="H29" s="173">
        <f t="shared" si="12"/>
        <v>5565000</v>
      </c>
      <c r="I29" s="174">
        <f t="shared" si="12"/>
        <v>0</v>
      </c>
      <c r="J29" s="174">
        <f t="shared" si="12"/>
        <v>0</v>
      </c>
      <c r="K29" s="173">
        <f t="shared" si="12"/>
        <v>5565000</v>
      </c>
      <c r="L29" s="174">
        <f t="shared" si="12"/>
        <v>0</v>
      </c>
      <c r="M29" s="174">
        <f t="shared" si="12"/>
        <v>0</v>
      </c>
      <c r="N29" s="173">
        <f t="shared" si="12"/>
        <v>5565000</v>
      </c>
      <c r="O29" s="174">
        <f t="shared" si="12"/>
        <v>0</v>
      </c>
      <c r="P29" s="174">
        <f t="shared" si="12"/>
        <v>0</v>
      </c>
      <c r="Q29" s="173">
        <f t="shared" si="12"/>
        <v>5565000</v>
      </c>
      <c r="R29" s="174">
        <f t="shared" si="12"/>
        <v>0</v>
      </c>
      <c r="S29" s="174">
        <f t="shared" si="12"/>
        <v>0</v>
      </c>
      <c r="T29" s="173">
        <f t="shared" si="12"/>
        <v>5565000</v>
      </c>
      <c r="U29" s="173">
        <f t="shared" si="12"/>
        <v>2857200</v>
      </c>
      <c r="V29" s="210">
        <f t="shared" si="2"/>
        <v>51.342318059299195</v>
      </c>
    </row>
    <row r="30" spans="1:22" s="28" customFormat="1" ht="72">
      <c r="A30" s="84"/>
      <c r="B30" s="67"/>
      <c r="C30" s="101">
        <v>2010</v>
      </c>
      <c r="D30" s="51" t="s">
        <v>463</v>
      </c>
      <c r="E30" s="173">
        <v>5565000</v>
      </c>
      <c r="F30" s="114"/>
      <c r="G30" s="114"/>
      <c r="H30" s="167">
        <f>SUM(E30+F30-G30)</f>
        <v>5565000</v>
      </c>
      <c r="I30" s="114"/>
      <c r="J30" s="114"/>
      <c r="K30" s="167">
        <f>SUM(H30+I30-J30)</f>
        <v>5565000</v>
      </c>
      <c r="L30" s="114"/>
      <c r="M30" s="114"/>
      <c r="N30" s="167">
        <f>SUM(K30+L30-M30)</f>
        <v>5565000</v>
      </c>
      <c r="O30" s="114"/>
      <c r="P30" s="114"/>
      <c r="Q30" s="167">
        <f>SUM(N30+O30-P30)</f>
        <v>5565000</v>
      </c>
      <c r="R30" s="114"/>
      <c r="S30" s="114"/>
      <c r="T30" s="167">
        <f>SUM(Q30+R30-S30)</f>
        <v>5565000</v>
      </c>
      <c r="U30" s="167">
        <v>2857200</v>
      </c>
      <c r="V30" s="210">
        <f t="shared" si="2"/>
        <v>51.342318059299195</v>
      </c>
    </row>
    <row r="31" spans="1:22" s="28" customFormat="1" ht="60">
      <c r="A31" s="84"/>
      <c r="B31" s="109">
        <v>85213</v>
      </c>
      <c r="C31" s="164"/>
      <c r="D31" s="51" t="s">
        <v>237</v>
      </c>
      <c r="E31" s="173">
        <f aca="true" t="shared" si="13" ref="E31:U31">SUM(E32)</f>
        <v>160900</v>
      </c>
      <c r="F31" s="174">
        <f t="shared" si="13"/>
        <v>0</v>
      </c>
      <c r="G31" s="174">
        <f t="shared" si="13"/>
        <v>0</v>
      </c>
      <c r="H31" s="173">
        <f t="shared" si="13"/>
        <v>160900</v>
      </c>
      <c r="I31" s="174">
        <f t="shared" si="13"/>
        <v>0</v>
      </c>
      <c r="J31" s="174">
        <f t="shared" si="13"/>
        <v>0</v>
      </c>
      <c r="K31" s="173">
        <f t="shared" si="13"/>
        <v>160900</v>
      </c>
      <c r="L31" s="174">
        <f t="shared" si="13"/>
        <v>0</v>
      </c>
      <c r="M31" s="174">
        <f t="shared" si="13"/>
        <v>0</v>
      </c>
      <c r="N31" s="173">
        <f t="shared" si="13"/>
        <v>160900</v>
      </c>
      <c r="O31" s="174">
        <f t="shared" si="13"/>
        <v>0</v>
      </c>
      <c r="P31" s="174">
        <f t="shared" si="13"/>
        <v>0</v>
      </c>
      <c r="Q31" s="173">
        <f t="shared" si="13"/>
        <v>160900</v>
      </c>
      <c r="R31" s="174">
        <f t="shared" si="13"/>
        <v>0</v>
      </c>
      <c r="S31" s="174">
        <f t="shared" si="13"/>
        <v>0</v>
      </c>
      <c r="T31" s="173">
        <f t="shared" si="13"/>
        <v>160900</v>
      </c>
      <c r="U31" s="173">
        <f t="shared" si="13"/>
        <v>80448</v>
      </c>
      <c r="V31" s="210">
        <f t="shared" si="2"/>
        <v>49.998756991920445</v>
      </c>
    </row>
    <row r="32" spans="1:22" s="28" customFormat="1" ht="72">
      <c r="A32" s="84"/>
      <c r="B32" s="109"/>
      <c r="C32" s="164">
        <v>2010</v>
      </c>
      <c r="D32" s="51" t="s">
        <v>313</v>
      </c>
      <c r="E32" s="173">
        <v>160900</v>
      </c>
      <c r="F32" s="114"/>
      <c r="G32" s="114"/>
      <c r="H32" s="167">
        <f>SUM(E32+F32-G32)</f>
        <v>160900</v>
      </c>
      <c r="I32" s="114"/>
      <c r="J32" s="114"/>
      <c r="K32" s="167">
        <f>SUM(H32+I32-J32)</f>
        <v>160900</v>
      </c>
      <c r="L32" s="114"/>
      <c r="M32" s="114"/>
      <c r="N32" s="167">
        <f>SUM(K32+L32-M32)</f>
        <v>160900</v>
      </c>
      <c r="O32" s="114"/>
      <c r="P32" s="114"/>
      <c r="Q32" s="167">
        <f>SUM(N32+O32-P32)</f>
        <v>160900</v>
      </c>
      <c r="R32" s="114"/>
      <c r="S32" s="114"/>
      <c r="T32" s="167">
        <f>SUM(Q32+R32-S32)</f>
        <v>160900</v>
      </c>
      <c r="U32" s="167">
        <v>80448</v>
      </c>
      <c r="V32" s="210">
        <f t="shared" si="2"/>
        <v>49.998756991920445</v>
      </c>
    </row>
    <row r="33" spans="1:22" s="28" customFormat="1" ht="36">
      <c r="A33" s="84"/>
      <c r="B33" s="84" t="s">
        <v>191</v>
      </c>
      <c r="C33" s="164"/>
      <c r="D33" s="51" t="s">
        <v>459</v>
      </c>
      <c r="E33" s="165">
        <f aca="true" t="shared" si="14" ref="E33:U33">SUM(E34:E35)</f>
        <v>851300</v>
      </c>
      <c r="F33" s="115">
        <f t="shared" si="14"/>
        <v>0</v>
      </c>
      <c r="G33" s="115">
        <f t="shared" si="14"/>
        <v>0</v>
      </c>
      <c r="H33" s="165">
        <f t="shared" si="14"/>
        <v>851300</v>
      </c>
      <c r="I33" s="115">
        <f t="shared" si="14"/>
        <v>0</v>
      </c>
      <c r="J33" s="115">
        <f t="shared" si="14"/>
        <v>0</v>
      </c>
      <c r="K33" s="165">
        <f t="shared" si="14"/>
        <v>851300</v>
      </c>
      <c r="L33" s="115">
        <f t="shared" si="14"/>
        <v>0</v>
      </c>
      <c r="M33" s="115">
        <f t="shared" si="14"/>
        <v>0</v>
      </c>
      <c r="N33" s="165">
        <f t="shared" si="14"/>
        <v>851300</v>
      </c>
      <c r="O33" s="115">
        <f t="shared" si="14"/>
        <v>141200</v>
      </c>
      <c r="P33" s="115">
        <f t="shared" si="14"/>
        <v>0</v>
      </c>
      <c r="Q33" s="165">
        <f t="shared" si="14"/>
        <v>992500</v>
      </c>
      <c r="R33" s="115">
        <f t="shared" si="14"/>
        <v>0</v>
      </c>
      <c r="S33" s="115">
        <f t="shared" si="14"/>
        <v>0</v>
      </c>
      <c r="T33" s="165">
        <f t="shared" si="14"/>
        <v>992500</v>
      </c>
      <c r="U33" s="165">
        <f t="shared" si="14"/>
        <v>496250</v>
      </c>
      <c r="V33" s="210">
        <f t="shared" si="2"/>
        <v>50</v>
      </c>
    </row>
    <row r="34" spans="1:22" s="28" customFormat="1" ht="72">
      <c r="A34" s="84"/>
      <c r="B34" s="84"/>
      <c r="C34" s="166" t="s">
        <v>312</v>
      </c>
      <c r="D34" s="51" t="s">
        <v>463</v>
      </c>
      <c r="E34" s="165">
        <v>531100</v>
      </c>
      <c r="F34" s="114"/>
      <c r="G34" s="114"/>
      <c r="H34" s="167">
        <f>SUM(E34+F34-G34)</f>
        <v>531100</v>
      </c>
      <c r="I34" s="114"/>
      <c r="J34" s="114"/>
      <c r="K34" s="167">
        <f>SUM(H34+I34-J34)</f>
        <v>531100</v>
      </c>
      <c r="L34" s="114"/>
      <c r="M34" s="114"/>
      <c r="N34" s="167">
        <f>SUM(K34+L34-M34)</f>
        <v>531100</v>
      </c>
      <c r="O34" s="114"/>
      <c r="P34" s="114"/>
      <c r="Q34" s="167">
        <f>SUM(N34+O34-P34)</f>
        <v>531100</v>
      </c>
      <c r="R34" s="114"/>
      <c r="S34" s="114"/>
      <c r="T34" s="167">
        <f>SUM(Q34+R34-S34)</f>
        <v>531100</v>
      </c>
      <c r="U34" s="167">
        <v>265550</v>
      </c>
      <c r="V34" s="210">
        <f t="shared" si="2"/>
        <v>50</v>
      </c>
    </row>
    <row r="35" spans="1:22" s="28" customFormat="1" ht="46.5" customHeight="1">
      <c r="A35" s="84"/>
      <c r="B35" s="84"/>
      <c r="C35" s="166">
        <v>2030</v>
      </c>
      <c r="D35" s="99" t="s">
        <v>316</v>
      </c>
      <c r="E35" s="165">
        <v>320200</v>
      </c>
      <c r="F35" s="114"/>
      <c r="G35" s="114"/>
      <c r="H35" s="167">
        <f>SUM(E35+F35-G35)</f>
        <v>320200</v>
      </c>
      <c r="I35" s="114"/>
      <c r="J35" s="114"/>
      <c r="K35" s="167">
        <f>SUM(H35+I35-J35)</f>
        <v>320200</v>
      </c>
      <c r="L35" s="114"/>
      <c r="M35" s="114"/>
      <c r="N35" s="167">
        <f>SUM(K35+L35-M35)</f>
        <v>320200</v>
      </c>
      <c r="O35" s="114">
        <v>141200</v>
      </c>
      <c r="P35" s="114"/>
      <c r="Q35" s="167">
        <f>SUM(N35+O35-P35)</f>
        <v>461400</v>
      </c>
      <c r="R35" s="114"/>
      <c r="S35" s="114"/>
      <c r="T35" s="167">
        <f>SUM(Q35+R35-S35)</f>
        <v>461400</v>
      </c>
      <c r="U35" s="167">
        <v>230700</v>
      </c>
      <c r="V35" s="210">
        <f t="shared" si="2"/>
        <v>50</v>
      </c>
    </row>
    <row r="36" spans="1:22" s="28" customFormat="1" ht="23.25" customHeight="1">
      <c r="A36" s="84"/>
      <c r="B36" s="84" t="s">
        <v>192</v>
      </c>
      <c r="C36" s="164"/>
      <c r="D36" s="51" t="s">
        <v>76</v>
      </c>
      <c r="E36" s="165">
        <f aca="true" t="shared" si="15" ref="E36:U36">E37</f>
        <v>312200</v>
      </c>
      <c r="F36" s="115">
        <f t="shared" si="15"/>
        <v>0</v>
      </c>
      <c r="G36" s="115">
        <f t="shared" si="15"/>
        <v>0</v>
      </c>
      <c r="H36" s="165">
        <f t="shared" si="15"/>
        <v>312200</v>
      </c>
      <c r="I36" s="115">
        <f t="shared" si="15"/>
        <v>0</v>
      </c>
      <c r="J36" s="115">
        <f t="shared" si="15"/>
        <v>0</v>
      </c>
      <c r="K36" s="165">
        <f t="shared" si="15"/>
        <v>312200</v>
      </c>
      <c r="L36" s="115">
        <f t="shared" si="15"/>
        <v>0</v>
      </c>
      <c r="M36" s="115">
        <f t="shared" si="15"/>
        <v>0</v>
      </c>
      <c r="N36" s="165">
        <f t="shared" si="15"/>
        <v>312200</v>
      </c>
      <c r="O36" s="115">
        <f t="shared" si="15"/>
        <v>0</v>
      </c>
      <c r="P36" s="115">
        <f t="shared" si="15"/>
        <v>0</v>
      </c>
      <c r="Q36" s="165">
        <f t="shared" si="15"/>
        <v>312200</v>
      </c>
      <c r="R36" s="115">
        <f t="shared" si="15"/>
        <v>0</v>
      </c>
      <c r="S36" s="115">
        <f t="shared" si="15"/>
        <v>0</v>
      </c>
      <c r="T36" s="165">
        <f t="shared" si="15"/>
        <v>312200</v>
      </c>
      <c r="U36" s="165">
        <f t="shared" si="15"/>
        <v>167886</v>
      </c>
      <c r="V36" s="210">
        <f t="shared" si="2"/>
        <v>53.775144138372845</v>
      </c>
    </row>
    <row r="37" spans="1:22" s="28" customFormat="1" ht="45" customHeight="1">
      <c r="A37" s="84"/>
      <c r="B37" s="84"/>
      <c r="C37" s="166">
        <v>2030</v>
      </c>
      <c r="D37" s="99" t="s">
        <v>316</v>
      </c>
      <c r="E37" s="165">
        <v>312200</v>
      </c>
      <c r="F37" s="114"/>
      <c r="G37" s="114"/>
      <c r="H37" s="167">
        <f>SUM(E37+F37-G37)</f>
        <v>312200</v>
      </c>
      <c r="I37" s="114"/>
      <c r="J37" s="114"/>
      <c r="K37" s="167">
        <f>SUM(H37+I37-J37)</f>
        <v>312200</v>
      </c>
      <c r="L37" s="114"/>
      <c r="M37" s="114"/>
      <c r="N37" s="167">
        <f>SUM(K37+L37-M37)</f>
        <v>312200</v>
      </c>
      <c r="O37" s="114"/>
      <c r="P37" s="114"/>
      <c r="Q37" s="167">
        <f>SUM(N37+O37-P37)</f>
        <v>312200</v>
      </c>
      <c r="R37" s="114"/>
      <c r="S37" s="114"/>
      <c r="T37" s="167">
        <f>SUM(Q37+R37-S37)</f>
        <v>312200</v>
      </c>
      <c r="U37" s="167">
        <v>167886</v>
      </c>
      <c r="V37" s="210">
        <f t="shared" si="2"/>
        <v>53.775144138372845</v>
      </c>
    </row>
    <row r="38" spans="1:22" s="28" customFormat="1" ht="24" customHeight="1">
      <c r="A38" s="84"/>
      <c r="B38" s="84">
        <v>85295</v>
      </c>
      <c r="C38" s="166"/>
      <c r="D38" s="99" t="s">
        <v>6</v>
      </c>
      <c r="E38" s="167">
        <f>SUM(E39)</f>
        <v>0</v>
      </c>
      <c r="F38" s="114"/>
      <c r="G38" s="114"/>
      <c r="H38" s="167">
        <f aca="true" t="shared" si="16" ref="H38:U38">SUM(H39)</f>
        <v>0</v>
      </c>
      <c r="I38" s="167">
        <f t="shared" si="16"/>
        <v>141546</v>
      </c>
      <c r="J38" s="167">
        <f t="shared" si="16"/>
        <v>0</v>
      </c>
      <c r="K38" s="167">
        <f t="shared" si="16"/>
        <v>141546</v>
      </c>
      <c r="L38" s="167">
        <f t="shared" si="16"/>
        <v>0</v>
      </c>
      <c r="M38" s="167">
        <f t="shared" si="16"/>
        <v>0</v>
      </c>
      <c r="N38" s="167">
        <f t="shared" si="16"/>
        <v>141546</v>
      </c>
      <c r="O38" s="167">
        <f t="shared" si="16"/>
        <v>0</v>
      </c>
      <c r="P38" s="167">
        <f t="shared" si="16"/>
        <v>0</v>
      </c>
      <c r="Q38" s="167">
        <f t="shared" si="16"/>
        <v>141546</v>
      </c>
      <c r="R38" s="167">
        <f t="shared" si="16"/>
        <v>0</v>
      </c>
      <c r="S38" s="167">
        <f t="shared" si="16"/>
        <v>0</v>
      </c>
      <c r="T38" s="167">
        <f t="shared" si="16"/>
        <v>141546</v>
      </c>
      <c r="U38" s="167">
        <f t="shared" si="16"/>
        <v>106159</v>
      </c>
      <c r="V38" s="210">
        <f t="shared" si="2"/>
        <v>74.99964675794442</v>
      </c>
    </row>
    <row r="39" spans="1:22" s="28" customFormat="1" ht="48.75" customHeight="1">
      <c r="A39" s="84"/>
      <c r="B39" s="84"/>
      <c r="C39" s="166">
        <v>2030</v>
      </c>
      <c r="D39" s="99" t="s">
        <v>316</v>
      </c>
      <c r="E39" s="165">
        <v>0</v>
      </c>
      <c r="F39" s="114"/>
      <c r="G39" s="114"/>
      <c r="H39" s="167">
        <v>0</v>
      </c>
      <c r="I39" s="114">
        <v>141546</v>
      </c>
      <c r="J39" s="114"/>
      <c r="K39" s="167">
        <f>SUM(H39+I39-J39)</f>
        <v>141546</v>
      </c>
      <c r="L39" s="114"/>
      <c r="M39" s="114"/>
      <c r="N39" s="167">
        <f>SUM(K39+L39-M39)</f>
        <v>141546</v>
      </c>
      <c r="O39" s="114"/>
      <c r="P39" s="114"/>
      <c r="Q39" s="167">
        <f>SUM(N39+O39-P39)</f>
        <v>141546</v>
      </c>
      <c r="R39" s="114"/>
      <c r="S39" s="114"/>
      <c r="T39" s="167">
        <f>SUM(Q39+R39-S39)</f>
        <v>141546</v>
      </c>
      <c r="U39" s="167">
        <v>106159</v>
      </c>
      <c r="V39" s="210">
        <f t="shared" si="2"/>
        <v>74.99964675794442</v>
      </c>
    </row>
    <row r="40" spans="1:22" s="54" customFormat="1" ht="30" customHeight="1">
      <c r="A40" s="46">
        <v>854</v>
      </c>
      <c r="B40" s="46"/>
      <c r="C40" s="169"/>
      <c r="D40" s="41" t="s">
        <v>77</v>
      </c>
      <c r="E40" s="175">
        <f>SUM(E41)</f>
        <v>0</v>
      </c>
      <c r="F40" s="55"/>
      <c r="G40" s="55"/>
      <c r="H40" s="175"/>
      <c r="I40" s="55"/>
      <c r="J40" s="55"/>
      <c r="K40" s="175">
        <f aca="true" t="shared" si="17" ref="K40:U41">SUM(K41)</f>
        <v>0</v>
      </c>
      <c r="L40" s="175">
        <f t="shared" si="17"/>
        <v>152466</v>
      </c>
      <c r="M40" s="175">
        <f t="shared" si="17"/>
        <v>0</v>
      </c>
      <c r="N40" s="175">
        <f t="shared" si="17"/>
        <v>152466</v>
      </c>
      <c r="O40" s="175">
        <f t="shared" si="17"/>
        <v>0</v>
      </c>
      <c r="P40" s="175">
        <f t="shared" si="17"/>
        <v>0</v>
      </c>
      <c r="Q40" s="175">
        <f t="shared" si="17"/>
        <v>152466</v>
      </c>
      <c r="R40" s="175">
        <f t="shared" si="17"/>
        <v>0</v>
      </c>
      <c r="S40" s="175">
        <f t="shared" si="17"/>
        <v>0</v>
      </c>
      <c r="T40" s="175">
        <f t="shared" si="17"/>
        <v>152466</v>
      </c>
      <c r="U40" s="175">
        <f t="shared" si="17"/>
        <v>91477</v>
      </c>
      <c r="V40" s="209">
        <f>SUM(U40/T40)*100</f>
        <v>59.998294701769574</v>
      </c>
    </row>
    <row r="41" spans="1:22" s="28" customFormat="1" ht="24" customHeight="1">
      <c r="A41" s="84"/>
      <c r="B41" s="84">
        <v>85415</v>
      </c>
      <c r="C41" s="166"/>
      <c r="D41" s="99" t="s">
        <v>195</v>
      </c>
      <c r="E41" s="167">
        <f>SUM(E42)</f>
        <v>0</v>
      </c>
      <c r="F41" s="114"/>
      <c r="G41" s="114"/>
      <c r="H41" s="167"/>
      <c r="I41" s="114"/>
      <c r="J41" s="114"/>
      <c r="K41" s="167">
        <f t="shared" si="17"/>
        <v>0</v>
      </c>
      <c r="L41" s="167">
        <f t="shared" si="17"/>
        <v>152466</v>
      </c>
      <c r="M41" s="167">
        <f t="shared" si="17"/>
        <v>0</v>
      </c>
      <c r="N41" s="167">
        <f t="shared" si="17"/>
        <v>152466</v>
      </c>
      <c r="O41" s="167">
        <f t="shared" si="17"/>
        <v>0</v>
      </c>
      <c r="P41" s="167">
        <f t="shared" si="17"/>
        <v>0</v>
      </c>
      <c r="Q41" s="167">
        <f t="shared" si="17"/>
        <v>152466</v>
      </c>
      <c r="R41" s="167">
        <f t="shared" si="17"/>
        <v>0</v>
      </c>
      <c r="S41" s="167">
        <f t="shared" si="17"/>
        <v>0</v>
      </c>
      <c r="T41" s="167">
        <f t="shared" si="17"/>
        <v>152466</v>
      </c>
      <c r="U41" s="167">
        <f t="shared" si="17"/>
        <v>91477</v>
      </c>
      <c r="V41" s="210">
        <f t="shared" si="2"/>
        <v>59.998294701769574</v>
      </c>
    </row>
    <row r="42" spans="1:22" s="28" customFormat="1" ht="47.25" customHeight="1">
      <c r="A42" s="84"/>
      <c r="B42" s="84"/>
      <c r="C42" s="166">
        <v>2030</v>
      </c>
      <c r="D42" s="99" t="s">
        <v>316</v>
      </c>
      <c r="E42" s="165">
        <v>0</v>
      </c>
      <c r="F42" s="114"/>
      <c r="G42" s="114"/>
      <c r="H42" s="167"/>
      <c r="I42" s="114"/>
      <c r="J42" s="114"/>
      <c r="K42" s="167">
        <v>0</v>
      </c>
      <c r="L42" s="114">
        <v>152466</v>
      </c>
      <c r="M42" s="114"/>
      <c r="N42" s="167">
        <f>SUM(K42+L42-M42)</f>
        <v>152466</v>
      </c>
      <c r="O42" s="114"/>
      <c r="P42" s="114"/>
      <c r="Q42" s="167">
        <f>SUM(N42+O42-P42)</f>
        <v>152466</v>
      </c>
      <c r="R42" s="114"/>
      <c r="S42" s="114"/>
      <c r="T42" s="167">
        <f>SUM(Q42+R42-S42)</f>
        <v>152466</v>
      </c>
      <c r="U42" s="167">
        <v>91477</v>
      </c>
      <c r="V42" s="210">
        <f t="shared" si="2"/>
        <v>59.998294701769574</v>
      </c>
    </row>
    <row r="43" spans="1:22" s="7" customFormat="1" ht="36">
      <c r="A43" s="46" t="s">
        <v>82</v>
      </c>
      <c r="B43" s="160"/>
      <c r="C43" s="161"/>
      <c r="D43" s="49" t="s">
        <v>320</v>
      </c>
      <c r="E43" s="162">
        <f aca="true" t="shared" si="18" ref="E43:U43">SUM(E46,E48,E44)</f>
        <v>45000</v>
      </c>
      <c r="F43" s="162">
        <f t="shared" si="18"/>
        <v>5500</v>
      </c>
      <c r="G43" s="162">
        <f t="shared" si="18"/>
        <v>0</v>
      </c>
      <c r="H43" s="162">
        <f t="shared" si="18"/>
        <v>50500</v>
      </c>
      <c r="I43" s="162">
        <f t="shared" si="18"/>
        <v>0</v>
      </c>
      <c r="J43" s="162">
        <f t="shared" si="18"/>
        <v>0</v>
      </c>
      <c r="K43" s="162">
        <f t="shared" si="18"/>
        <v>50500</v>
      </c>
      <c r="L43" s="162">
        <f t="shared" si="18"/>
        <v>0</v>
      </c>
      <c r="M43" s="162">
        <f t="shared" si="18"/>
        <v>0</v>
      </c>
      <c r="N43" s="162">
        <f t="shared" si="18"/>
        <v>50500</v>
      </c>
      <c r="O43" s="162">
        <f t="shared" si="18"/>
        <v>0</v>
      </c>
      <c r="P43" s="162">
        <f t="shared" si="18"/>
        <v>0</v>
      </c>
      <c r="Q43" s="162">
        <f t="shared" si="18"/>
        <v>50500</v>
      </c>
      <c r="R43" s="162">
        <f t="shared" si="18"/>
        <v>0</v>
      </c>
      <c r="S43" s="162">
        <f t="shared" si="18"/>
        <v>0</v>
      </c>
      <c r="T43" s="162">
        <f t="shared" si="18"/>
        <v>50500</v>
      </c>
      <c r="U43" s="162">
        <f t="shared" si="18"/>
        <v>24000</v>
      </c>
      <c r="V43" s="209">
        <f>SUM(U43/T43)*100</f>
        <v>47.524752475247524</v>
      </c>
    </row>
    <row r="44" spans="1:22" s="7" customFormat="1" ht="24" customHeight="1">
      <c r="A44" s="46"/>
      <c r="B44" s="109">
        <v>92109</v>
      </c>
      <c r="C44" s="164"/>
      <c r="D44" s="51" t="s">
        <v>321</v>
      </c>
      <c r="E44" s="173">
        <f aca="true" t="shared" si="19" ref="E44:U44">SUM(E45)</f>
        <v>0</v>
      </c>
      <c r="F44" s="173">
        <f t="shared" si="19"/>
        <v>3500</v>
      </c>
      <c r="G44" s="173">
        <f t="shared" si="19"/>
        <v>0</v>
      </c>
      <c r="H44" s="173">
        <f t="shared" si="19"/>
        <v>3500</v>
      </c>
      <c r="I44" s="173">
        <f t="shared" si="19"/>
        <v>0</v>
      </c>
      <c r="J44" s="173">
        <f t="shared" si="19"/>
        <v>0</v>
      </c>
      <c r="K44" s="173">
        <f t="shared" si="19"/>
        <v>3500</v>
      </c>
      <c r="L44" s="173">
        <f t="shared" si="19"/>
        <v>0</v>
      </c>
      <c r="M44" s="173">
        <f t="shared" si="19"/>
        <v>0</v>
      </c>
      <c r="N44" s="173">
        <f t="shared" si="19"/>
        <v>3500</v>
      </c>
      <c r="O44" s="173">
        <f t="shared" si="19"/>
        <v>0</v>
      </c>
      <c r="P44" s="173">
        <f t="shared" si="19"/>
        <v>0</v>
      </c>
      <c r="Q44" s="173">
        <f t="shared" si="19"/>
        <v>3500</v>
      </c>
      <c r="R44" s="173">
        <f t="shared" si="19"/>
        <v>0</v>
      </c>
      <c r="S44" s="173">
        <f t="shared" si="19"/>
        <v>0</v>
      </c>
      <c r="T44" s="173">
        <f t="shared" si="19"/>
        <v>3500</v>
      </c>
      <c r="U44" s="173">
        <f t="shared" si="19"/>
        <v>0</v>
      </c>
      <c r="V44" s="210">
        <f t="shared" si="2"/>
        <v>0</v>
      </c>
    </row>
    <row r="45" spans="1:22" s="7" customFormat="1" ht="60" customHeight="1">
      <c r="A45" s="46"/>
      <c r="B45" s="109"/>
      <c r="C45" s="166">
        <v>2320</v>
      </c>
      <c r="D45" s="51" t="s">
        <v>317</v>
      </c>
      <c r="E45" s="173">
        <v>0</v>
      </c>
      <c r="F45" s="174">
        <v>3500</v>
      </c>
      <c r="G45" s="174"/>
      <c r="H45" s="173">
        <f>SUM(E45+F45-G45)</f>
        <v>3500</v>
      </c>
      <c r="I45" s="174"/>
      <c r="J45" s="174"/>
      <c r="K45" s="173">
        <f>SUM(H45+I45-J45)</f>
        <v>3500</v>
      </c>
      <c r="L45" s="174"/>
      <c r="M45" s="174"/>
      <c r="N45" s="173">
        <f>SUM(K45+L45-M45)</f>
        <v>3500</v>
      </c>
      <c r="O45" s="174"/>
      <c r="P45" s="174"/>
      <c r="Q45" s="173">
        <f>SUM(N45+O45-P45)</f>
        <v>3500</v>
      </c>
      <c r="R45" s="174"/>
      <c r="S45" s="174"/>
      <c r="T45" s="173">
        <f>SUM(Q45+R45-S45)</f>
        <v>3500</v>
      </c>
      <c r="U45" s="173">
        <v>0</v>
      </c>
      <c r="V45" s="210">
        <f t="shared" si="2"/>
        <v>0</v>
      </c>
    </row>
    <row r="46" spans="1:22" s="28" customFormat="1" ht="21.75" customHeight="1">
      <c r="A46" s="84"/>
      <c r="B46" s="84" t="s">
        <v>83</v>
      </c>
      <c r="C46" s="164"/>
      <c r="D46" s="51" t="s">
        <v>84</v>
      </c>
      <c r="E46" s="165">
        <f aca="true" t="shared" si="20" ref="E46:U46">E47</f>
        <v>45000</v>
      </c>
      <c r="F46" s="115">
        <f t="shared" si="20"/>
        <v>0</v>
      </c>
      <c r="G46" s="115">
        <f t="shared" si="20"/>
        <v>0</v>
      </c>
      <c r="H46" s="165">
        <f t="shared" si="20"/>
        <v>45000</v>
      </c>
      <c r="I46" s="115">
        <f t="shared" si="20"/>
        <v>0</v>
      </c>
      <c r="J46" s="115">
        <f t="shared" si="20"/>
        <v>0</v>
      </c>
      <c r="K46" s="165">
        <f t="shared" si="20"/>
        <v>45000</v>
      </c>
      <c r="L46" s="115">
        <f t="shared" si="20"/>
        <v>0</v>
      </c>
      <c r="M46" s="115">
        <f t="shared" si="20"/>
        <v>0</v>
      </c>
      <c r="N46" s="165">
        <f t="shared" si="20"/>
        <v>45000</v>
      </c>
      <c r="O46" s="115">
        <f t="shared" si="20"/>
        <v>0</v>
      </c>
      <c r="P46" s="115">
        <f t="shared" si="20"/>
        <v>0</v>
      </c>
      <c r="Q46" s="165">
        <f t="shared" si="20"/>
        <v>45000</v>
      </c>
      <c r="R46" s="115">
        <f t="shared" si="20"/>
        <v>0</v>
      </c>
      <c r="S46" s="115">
        <f t="shared" si="20"/>
        <v>0</v>
      </c>
      <c r="T46" s="165">
        <f t="shared" si="20"/>
        <v>45000</v>
      </c>
      <c r="U46" s="165">
        <f t="shared" si="20"/>
        <v>22500</v>
      </c>
      <c r="V46" s="210">
        <f t="shared" si="2"/>
        <v>50</v>
      </c>
    </row>
    <row r="47" spans="1:22" s="28" customFormat="1" ht="57.75" customHeight="1">
      <c r="A47" s="84"/>
      <c r="B47" s="84"/>
      <c r="C47" s="166">
        <v>2320</v>
      </c>
      <c r="D47" s="51" t="s">
        <v>317</v>
      </c>
      <c r="E47" s="165">
        <v>45000</v>
      </c>
      <c r="F47" s="114"/>
      <c r="G47" s="114"/>
      <c r="H47" s="167">
        <f>SUM(E47+F47-G47)</f>
        <v>45000</v>
      </c>
      <c r="I47" s="114"/>
      <c r="J47" s="114"/>
      <c r="K47" s="167">
        <f>SUM(H47+I47-J47)</f>
        <v>45000</v>
      </c>
      <c r="L47" s="114"/>
      <c r="M47" s="114"/>
      <c r="N47" s="167">
        <f>SUM(K47+L47-M47)</f>
        <v>45000</v>
      </c>
      <c r="O47" s="114"/>
      <c r="P47" s="114"/>
      <c r="Q47" s="167">
        <f>SUM(N47+O47-P47)</f>
        <v>45000</v>
      </c>
      <c r="R47" s="114"/>
      <c r="S47" s="114"/>
      <c r="T47" s="167">
        <f>SUM(Q47+R47-S47)</f>
        <v>45000</v>
      </c>
      <c r="U47" s="167">
        <v>22500</v>
      </c>
      <c r="V47" s="210">
        <f t="shared" si="2"/>
        <v>50</v>
      </c>
    </row>
    <row r="48" spans="1:22" s="28" customFormat="1" ht="24" customHeight="1">
      <c r="A48" s="84"/>
      <c r="B48" s="84">
        <v>92118</v>
      </c>
      <c r="C48" s="84"/>
      <c r="D48" s="172" t="s">
        <v>169</v>
      </c>
      <c r="E48" s="165">
        <f aca="true" t="shared" si="21" ref="E48:U48">SUM(E49)</f>
        <v>0</v>
      </c>
      <c r="F48" s="115">
        <f t="shared" si="21"/>
        <v>2000</v>
      </c>
      <c r="G48" s="115">
        <f t="shared" si="21"/>
        <v>0</v>
      </c>
      <c r="H48" s="165">
        <f t="shared" si="21"/>
        <v>2000</v>
      </c>
      <c r="I48" s="115">
        <f t="shared" si="21"/>
        <v>0</v>
      </c>
      <c r="J48" s="115">
        <f t="shared" si="21"/>
        <v>0</v>
      </c>
      <c r="K48" s="165">
        <f t="shared" si="21"/>
        <v>2000</v>
      </c>
      <c r="L48" s="115">
        <f t="shared" si="21"/>
        <v>0</v>
      </c>
      <c r="M48" s="115">
        <f t="shared" si="21"/>
        <v>0</v>
      </c>
      <c r="N48" s="165">
        <f t="shared" si="21"/>
        <v>2000</v>
      </c>
      <c r="O48" s="115">
        <f t="shared" si="21"/>
        <v>0</v>
      </c>
      <c r="P48" s="115">
        <f t="shared" si="21"/>
        <v>0</v>
      </c>
      <c r="Q48" s="165">
        <f t="shared" si="21"/>
        <v>2000</v>
      </c>
      <c r="R48" s="115">
        <f t="shared" si="21"/>
        <v>0</v>
      </c>
      <c r="S48" s="115">
        <f t="shared" si="21"/>
        <v>0</v>
      </c>
      <c r="T48" s="165">
        <f t="shared" si="21"/>
        <v>2000</v>
      </c>
      <c r="U48" s="165">
        <f t="shared" si="21"/>
        <v>1500</v>
      </c>
      <c r="V48" s="210">
        <f t="shared" si="2"/>
        <v>75</v>
      </c>
    </row>
    <row r="49" spans="1:22" s="28" customFormat="1" ht="58.5" customHeight="1">
      <c r="A49" s="84"/>
      <c r="B49" s="84"/>
      <c r="C49" s="84">
        <v>2320</v>
      </c>
      <c r="D49" s="51" t="s">
        <v>317</v>
      </c>
      <c r="E49" s="165">
        <v>0</v>
      </c>
      <c r="F49" s="114">
        <v>2000</v>
      </c>
      <c r="G49" s="114"/>
      <c r="H49" s="167">
        <f>SUM(E49+F49-G49)</f>
        <v>2000</v>
      </c>
      <c r="I49" s="114"/>
      <c r="J49" s="114"/>
      <c r="K49" s="167">
        <f>SUM(H49+I49-J49)</f>
        <v>2000</v>
      </c>
      <c r="L49" s="114"/>
      <c r="M49" s="114"/>
      <c r="N49" s="167">
        <f>SUM(K49+L49-M49)</f>
        <v>2000</v>
      </c>
      <c r="O49" s="114"/>
      <c r="P49" s="114"/>
      <c r="Q49" s="167">
        <f>SUM(N49+O49-P49)</f>
        <v>2000</v>
      </c>
      <c r="R49" s="114"/>
      <c r="S49" s="114"/>
      <c r="T49" s="167">
        <f>SUM(Q49+R49-S49)</f>
        <v>2000</v>
      </c>
      <c r="U49" s="167">
        <v>1500</v>
      </c>
      <c r="V49" s="210">
        <f t="shared" si="2"/>
        <v>75</v>
      </c>
    </row>
    <row r="50" spans="1:22" s="54" customFormat="1" ht="24" customHeight="1">
      <c r="A50" s="46">
        <v>926</v>
      </c>
      <c r="B50" s="46"/>
      <c r="C50" s="46"/>
      <c r="D50" s="170" t="s">
        <v>85</v>
      </c>
      <c r="E50" s="171">
        <f>SUM(E51,E53)</f>
        <v>0</v>
      </c>
      <c r="F50" s="171">
        <f aca="true" t="shared" si="22" ref="F50:U50">SUM(F51,F53)</f>
        <v>12400</v>
      </c>
      <c r="G50" s="171">
        <f t="shared" si="22"/>
        <v>0</v>
      </c>
      <c r="H50" s="171">
        <f t="shared" si="22"/>
        <v>12400</v>
      </c>
      <c r="I50" s="171">
        <f t="shared" si="22"/>
        <v>0</v>
      </c>
      <c r="J50" s="171">
        <f t="shared" si="22"/>
        <v>0</v>
      </c>
      <c r="K50" s="171">
        <f t="shared" si="22"/>
        <v>12400</v>
      </c>
      <c r="L50" s="171">
        <f t="shared" si="22"/>
        <v>0</v>
      </c>
      <c r="M50" s="171">
        <f t="shared" si="22"/>
        <v>0</v>
      </c>
      <c r="N50" s="171">
        <f t="shared" si="22"/>
        <v>12400</v>
      </c>
      <c r="O50" s="171">
        <f t="shared" si="22"/>
        <v>0</v>
      </c>
      <c r="P50" s="171">
        <f t="shared" si="22"/>
        <v>0</v>
      </c>
      <c r="Q50" s="171">
        <f t="shared" si="22"/>
        <v>12400</v>
      </c>
      <c r="R50" s="171">
        <f t="shared" si="22"/>
        <v>0</v>
      </c>
      <c r="S50" s="171">
        <f t="shared" si="22"/>
        <v>0</v>
      </c>
      <c r="T50" s="171">
        <f t="shared" si="22"/>
        <v>6200</v>
      </c>
      <c r="U50" s="171">
        <f t="shared" si="22"/>
        <v>18100</v>
      </c>
      <c r="V50" s="209">
        <f>SUM(U50/T50)*100</f>
        <v>291.93548387096774</v>
      </c>
    </row>
    <row r="51" spans="1:22" s="28" customFormat="1" ht="24" customHeight="1">
      <c r="A51" s="84"/>
      <c r="B51" s="84">
        <v>92605</v>
      </c>
      <c r="C51" s="84"/>
      <c r="D51" s="172" t="s">
        <v>86</v>
      </c>
      <c r="E51" s="165">
        <f aca="true" t="shared" si="23" ref="E51:U53">SUM(E52)</f>
        <v>0</v>
      </c>
      <c r="F51" s="115">
        <f t="shared" si="23"/>
        <v>6200</v>
      </c>
      <c r="G51" s="115">
        <f t="shared" si="23"/>
        <v>0</v>
      </c>
      <c r="H51" s="165">
        <f t="shared" si="23"/>
        <v>6200</v>
      </c>
      <c r="I51" s="115">
        <f t="shared" si="23"/>
        <v>0</v>
      </c>
      <c r="J51" s="115">
        <f t="shared" si="23"/>
        <v>0</v>
      </c>
      <c r="K51" s="165">
        <f t="shared" si="23"/>
        <v>6200</v>
      </c>
      <c r="L51" s="115">
        <f t="shared" si="23"/>
        <v>0</v>
      </c>
      <c r="M51" s="115">
        <f t="shared" si="23"/>
        <v>0</v>
      </c>
      <c r="N51" s="165">
        <f t="shared" si="23"/>
        <v>6200</v>
      </c>
      <c r="O51" s="115">
        <f t="shared" si="23"/>
        <v>0</v>
      </c>
      <c r="P51" s="115">
        <f t="shared" si="23"/>
        <v>0</v>
      </c>
      <c r="Q51" s="165">
        <f t="shared" si="23"/>
        <v>6200</v>
      </c>
      <c r="R51" s="115">
        <f t="shared" si="23"/>
        <v>0</v>
      </c>
      <c r="S51" s="115">
        <f t="shared" si="23"/>
        <v>0</v>
      </c>
      <c r="T51" s="165">
        <f t="shared" si="23"/>
        <v>6200</v>
      </c>
      <c r="U51" s="165">
        <f t="shared" si="23"/>
        <v>3100</v>
      </c>
      <c r="V51" s="210">
        <f t="shared" si="2"/>
        <v>50</v>
      </c>
    </row>
    <row r="52" spans="1:22" s="28" customFormat="1" ht="59.25" customHeight="1">
      <c r="A52" s="84"/>
      <c r="B52" s="84"/>
      <c r="C52" s="84">
        <v>2320</v>
      </c>
      <c r="D52" s="51" t="s">
        <v>317</v>
      </c>
      <c r="E52" s="165">
        <v>0</v>
      </c>
      <c r="F52" s="114">
        <v>6200</v>
      </c>
      <c r="G52" s="114"/>
      <c r="H52" s="167">
        <f>SUM(E52+F52-G52)</f>
        <v>6200</v>
      </c>
      <c r="I52" s="114"/>
      <c r="J52" s="114"/>
      <c r="K52" s="167">
        <f>SUM(H52+I52-J52)</f>
        <v>6200</v>
      </c>
      <c r="L52" s="114"/>
      <c r="M52" s="114"/>
      <c r="N52" s="167">
        <f>SUM(K52+L52-M52)</f>
        <v>6200</v>
      </c>
      <c r="O52" s="114"/>
      <c r="P52" s="114"/>
      <c r="Q52" s="167">
        <f>SUM(N52+O52-P52)</f>
        <v>6200</v>
      </c>
      <c r="R52" s="114"/>
      <c r="S52" s="114"/>
      <c r="T52" s="167">
        <f>SUM(Q52+R52-S52)</f>
        <v>6200</v>
      </c>
      <c r="U52" s="167">
        <v>3100</v>
      </c>
      <c r="V52" s="210">
        <f t="shared" si="2"/>
        <v>50</v>
      </c>
    </row>
    <row r="53" spans="1:22" s="28" customFormat="1" ht="24" customHeight="1">
      <c r="A53" s="84"/>
      <c r="B53" s="84">
        <v>92695</v>
      </c>
      <c r="C53" s="84"/>
      <c r="D53" s="51" t="s">
        <v>6</v>
      </c>
      <c r="E53" s="165">
        <f t="shared" si="23"/>
        <v>0</v>
      </c>
      <c r="F53" s="115">
        <f t="shared" si="23"/>
        <v>6200</v>
      </c>
      <c r="G53" s="115">
        <f t="shared" si="23"/>
        <v>0</v>
      </c>
      <c r="H53" s="165">
        <f t="shared" si="23"/>
        <v>6200</v>
      </c>
      <c r="I53" s="115">
        <f t="shared" si="23"/>
        <v>0</v>
      </c>
      <c r="J53" s="115">
        <f t="shared" si="23"/>
        <v>0</v>
      </c>
      <c r="K53" s="165">
        <f t="shared" si="23"/>
        <v>6200</v>
      </c>
      <c r="L53" s="115">
        <f t="shared" si="23"/>
        <v>0</v>
      </c>
      <c r="M53" s="115">
        <f t="shared" si="23"/>
        <v>0</v>
      </c>
      <c r="N53" s="165">
        <f t="shared" si="23"/>
        <v>6200</v>
      </c>
      <c r="O53" s="115">
        <f t="shared" si="23"/>
        <v>0</v>
      </c>
      <c r="P53" s="115">
        <f t="shared" si="23"/>
        <v>0</v>
      </c>
      <c r="Q53" s="165">
        <f t="shared" si="23"/>
        <v>6200</v>
      </c>
      <c r="R53" s="115">
        <f t="shared" si="23"/>
        <v>0</v>
      </c>
      <c r="S53" s="115">
        <f t="shared" si="23"/>
        <v>0</v>
      </c>
      <c r="T53" s="165">
        <f t="shared" si="23"/>
        <v>0</v>
      </c>
      <c r="U53" s="165">
        <f t="shared" si="23"/>
        <v>15000</v>
      </c>
      <c r="V53" s="210" t="s">
        <v>275</v>
      </c>
    </row>
    <row r="54" spans="1:22" s="28" customFormat="1" ht="46.5" customHeight="1">
      <c r="A54" s="84"/>
      <c r="B54" s="84"/>
      <c r="C54" s="84">
        <v>2440</v>
      </c>
      <c r="D54" s="99" t="s">
        <v>279</v>
      </c>
      <c r="E54" s="165">
        <v>0</v>
      </c>
      <c r="F54" s="114">
        <v>6200</v>
      </c>
      <c r="G54" s="114"/>
      <c r="H54" s="167">
        <f>SUM(E54+F54-G54)</f>
        <v>6200</v>
      </c>
      <c r="I54" s="114"/>
      <c r="J54" s="114"/>
      <c r="K54" s="167">
        <f>SUM(H54+I54-J54)</f>
        <v>6200</v>
      </c>
      <c r="L54" s="114"/>
      <c r="M54" s="114"/>
      <c r="N54" s="167">
        <f>SUM(K54+L54-M54)</f>
        <v>6200</v>
      </c>
      <c r="O54" s="114"/>
      <c r="P54" s="114"/>
      <c r="Q54" s="167">
        <f>SUM(N54+O54-P54)</f>
        <v>6200</v>
      </c>
      <c r="R54" s="114"/>
      <c r="S54" s="114"/>
      <c r="T54" s="167">
        <v>0</v>
      </c>
      <c r="U54" s="167">
        <v>15000</v>
      </c>
      <c r="V54" s="210" t="s">
        <v>275</v>
      </c>
    </row>
    <row r="55" spans="1:22" s="28" customFormat="1" ht="25.5" customHeight="1">
      <c r="A55" s="176"/>
      <c r="B55" s="177"/>
      <c r="C55" s="178"/>
      <c r="D55" s="179" t="s">
        <v>87</v>
      </c>
      <c r="E55" s="171">
        <f aca="true" t="shared" si="24" ref="E55:J55">SUM(E50,E43,E28,E21,E18,E15,E12,E9,)</f>
        <v>7227972</v>
      </c>
      <c r="F55" s="171">
        <f t="shared" si="24"/>
        <v>18200</v>
      </c>
      <c r="G55" s="171">
        <f t="shared" si="24"/>
        <v>0</v>
      </c>
      <c r="H55" s="171">
        <f t="shared" si="24"/>
        <v>7246172</v>
      </c>
      <c r="I55" s="171">
        <f t="shared" si="24"/>
        <v>141546</v>
      </c>
      <c r="J55" s="171">
        <f t="shared" si="24"/>
        <v>0</v>
      </c>
      <c r="K55" s="171">
        <f aca="true" t="shared" si="25" ref="K55:T55">SUM(K50,K43,K28,K21,K18,K15,K12,K9,K40)</f>
        <v>7387718</v>
      </c>
      <c r="L55" s="171">
        <f t="shared" si="25"/>
        <v>152466</v>
      </c>
      <c r="M55" s="171">
        <f t="shared" si="25"/>
        <v>0</v>
      </c>
      <c r="N55" s="171">
        <f t="shared" si="25"/>
        <v>7540184</v>
      </c>
      <c r="O55" s="171">
        <f t="shared" si="25"/>
        <v>141200</v>
      </c>
      <c r="P55" s="171">
        <f t="shared" si="25"/>
        <v>0</v>
      </c>
      <c r="Q55" s="171">
        <f t="shared" si="25"/>
        <v>7681384</v>
      </c>
      <c r="R55" s="171">
        <f t="shared" si="25"/>
        <v>6044</v>
      </c>
      <c r="S55" s="171">
        <f t="shared" si="25"/>
        <v>0</v>
      </c>
      <c r="T55" s="171">
        <f t="shared" si="25"/>
        <v>7681228</v>
      </c>
      <c r="U55" s="171">
        <f>SUM(U50,U43,U28,U21,U18,U15,U12,U9,U40)</f>
        <v>4071104</v>
      </c>
      <c r="V55" s="209">
        <f>SUM(U55/T55)*100</f>
        <v>53.0006920768398</v>
      </c>
    </row>
    <row r="56" spans="1:3" ht="12.75">
      <c r="A56" s="76"/>
      <c r="B56" s="76"/>
      <c r="C56" s="76"/>
    </row>
    <row r="59" ht="12.75">
      <c r="E59" s="180"/>
    </row>
  </sheetData>
  <mergeCells count="8">
    <mergeCell ref="E7:E8"/>
    <mergeCell ref="T7:T8"/>
    <mergeCell ref="U7:V7"/>
    <mergeCell ref="A6:D6"/>
    <mergeCell ref="A7:A8"/>
    <mergeCell ref="B7:B8"/>
    <mergeCell ref="C7:C8"/>
    <mergeCell ref="D7:D8"/>
  </mergeCells>
  <printOptions horizontalCentered="1"/>
  <pageMargins left="0.55" right="0.6" top="0.7874015748031497" bottom="0.7874015748031497" header="0.5118110236220472" footer="0.31496062992125984"/>
  <pageSetup firstPageNumber="1" useFirstPageNumber="1" horizontalDpi="600" verticalDpi="600" orientation="portrait" paperSize="9" r:id="rId3"/>
  <headerFooter alignWithMargins="0">
    <oddFooter>&amp;C&amp;8Dotacje - str.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K42" sqref="K42"/>
    </sheetView>
  </sheetViews>
  <sheetFormatPr defaultColWidth="9.00390625" defaultRowHeight="12.75"/>
  <cols>
    <col min="1" max="1" width="5.375" style="7" customWidth="1"/>
    <col min="2" max="2" width="7.125" style="7" bestFit="1" customWidth="1"/>
    <col min="3" max="3" width="4.625" style="7" customWidth="1"/>
    <col min="4" max="4" width="30.25390625" style="7" customWidth="1"/>
    <col min="5" max="5" width="11.875" style="7" customWidth="1"/>
    <col min="6" max="6" width="10.75390625" style="0" hidden="1" customWidth="1"/>
    <col min="7" max="7" width="11.375" style="0" hidden="1" customWidth="1"/>
    <col min="8" max="8" width="11.75390625" style="0" hidden="1" customWidth="1"/>
    <col min="9" max="9" width="10.875" style="0" hidden="1" customWidth="1"/>
    <col min="10" max="10" width="11.375" style="0" hidden="1" customWidth="1"/>
    <col min="11" max="12" width="11.75390625" style="0" bestFit="1" customWidth="1"/>
    <col min="13" max="13" width="6.375" style="0" customWidth="1"/>
  </cols>
  <sheetData>
    <row r="1" spans="6:8" ht="12.75">
      <c r="F1" s="77" t="s">
        <v>322</v>
      </c>
      <c r="G1" s="77"/>
      <c r="H1" s="77"/>
    </row>
    <row r="2" spans="6:8" ht="12.75">
      <c r="F2" s="77" t="s">
        <v>323</v>
      </c>
      <c r="G2" s="77"/>
      <c r="H2" s="77"/>
    </row>
    <row r="3" spans="1:5" ht="32.25" customHeight="1">
      <c r="A3" s="363" t="s">
        <v>464</v>
      </c>
      <c r="B3" s="363"/>
      <c r="C3" s="363"/>
      <c r="D3" s="363"/>
      <c r="E3" s="159"/>
    </row>
    <row r="4" spans="1:13" ht="21" customHeight="1">
      <c r="A4" s="403" t="s">
        <v>0</v>
      </c>
      <c r="B4" s="403" t="s">
        <v>1</v>
      </c>
      <c r="C4" s="403" t="s">
        <v>2</v>
      </c>
      <c r="D4" s="404" t="s">
        <v>3</v>
      </c>
      <c r="E4" s="375" t="s">
        <v>173</v>
      </c>
      <c r="F4" s="5" t="s">
        <v>326</v>
      </c>
      <c r="G4" s="5" t="s">
        <v>227</v>
      </c>
      <c r="H4" s="71" t="s">
        <v>173</v>
      </c>
      <c r="I4" s="204" t="s">
        <v>241</v>
      </c>
      <c r="J4" s="204" t="s">
        <v>227</v>
      </c>
      <c r="K4" s="361" t="s">
        <v>239</v>
      </c>
      <c r="L4" s="379" t="s">
        <v>252</v>
      </c>
      <c r="M4" s="380"/>
    </row>
    <row r="5" spans="1:13" ht="14.25" customHeight="1">
      <c r="A5" s="403"/>
      <c r="B5" s="403"/>
      <c r="C5" s="403"/>
      <c r="D5" s="405"/>
      <c r="E5" s="406"/>
      <c r="F5" s="5"/>
      <c r="G5" s="5"/>
      <c r="H5" s="71"/>
      <c r="I5" s="204"/>
      <c r="J5" s="204"/>
      <c r="K5" s="362"/>
      <c r="L5" s="143" t="s">
        <v>253</v>
      </c>
      <c r="M5" s="143" t="s">
        <v>254</v>
      </c>
    </row>
    <row r="6" spans="1:13" ht="21.75" customHeight="1" hidden="1">
      <c r="A6" s="183" t="s">
        <v>327</v>
      </c>
      <c r="B6" s="184"/>
      <c r="C6" s="184"/>
      <c r="D6" s="184"/>
      <c r="E6" s="19">
        <f>SUM(E7,E25,E32,)</f>
        <v>4528069</v>
      </c>
      <c r="F6" s="19">
        <f>SUM(F7,F25,F32,)</f>
        <v>52150</v>
      </c>
      <c r="G6" s="19">
        <f>SUM(G7,G25,G32,)</f>
        <v>47081</v>
      </c>
      <c r="H6" s="19">
        <f>SUM(H7,H25,H32,H48,H19)</f>
        <v>4533138</v>
      </c>
      <c r="I6" s="19">
        <f>SUM(I7,I25,I32,I48,I19)</f>
        <v>177800</v>
      </c>
      <c r="J6" s="19">
        <f>SUM(J7,J25,J32,J48,J19)</f>
        <v>0</v>
      </c>
      <c r="K6" s="19">
        <f>SUM(K7,K25,K32,K48,K19)</f>
        <v>4702369</v>
      </c>
      <c r="L6" s="19">
        <f>SUM(L7,L25,L32,L48,L19)</f>
        <v>2345252</v>
      </c>
      <c r="M6" s="209">
        <f aca="true" t="shared" si="0" ref="M6:M59">SUM(L6/K6)*100</f>
        <v>49.87384018565961</v>
      </c>
    </row>
    <row r="7" spans="1:13" s="185" customFormat="1" ht="21.75" customHeight="1">
      <c r="A7" s="43">
        <v>801</v>
      </c>
      <c r="B7" s="5"/>
      <c r="C7" s="13"/>
      <c r="D7" s="22" t="s">
        <v>134</v>
      </c>
      <c r="E7" s="19">
        <f aca="true" t="shared" si="1" ref="E7:L7">SUM(E16,E11,E8,)</f>
        <v>2728418</v>
      </c>
      <c r="F7" s="19">
        <f t="shared" si="1"/>
        <v>6319</v>
      </c>
      <c r="G7" s="19">
        <f t="shared" si="1"/>
        <v>47081</v>
      </c>
      <c r="H7" s="19">
        <f t="shared" si="1"/>
        <v>2687656</v>
      </c>
      <c r="I7" s="19">
        <f t="shared" si="1"/>
        <v>500</v>
      </c>
      <c r="J7" s="19">
        <f t="shared" si="1"/>
        <v>0</v>
      </c>
      <c r="K7" s="19">
        <f t="shared" si="1"/>
        <v>2728918</v>
      </c>
      <c r="L7" s="19">
        <f t="shared" si="1"/>
        <v>1393692</v>
      </c>
      <c r="M7" s="209">
        <f t="shared" si="0"/>
        <v>51.0712304290565</v>
      </c>
    </row>
    <row r="8" spans="1:13" s="28" customFormat="1" ht="21.75" customHeight="1">
      <c r="A8" s="93"/>
      <c r="B8" s="67">
        <v>80101</v>
      </c>
      <c r="C8" s="104"/>
      <c r="D8" s="14" t="s">
        <v>65</v>
      </c>
      <c r="E8" s="108">
        <f aca="true" t="shared" si="2" ref="E8:L9">SUM(E9)</f>
        <v>139413</v>
      </c>
      <c r="F8" s="108">
        <f t="shared" si="2"/>
        <v>6319</v>
      </c>
      <c r="G8" s="108">
        <f t="shared" si="2"/>
        <v>0</v>
      </c>
      <c r="H8" s="108">
        <f t="shared" si="2"/>
        <v>145732</v>
      </c>
      <c r="I8" s="108">
        <f t="shared" si="2"/>
        <v>0</v>
      </c>
      <c r="J8" s="108">
        <f t="shared" si="2"/>
        <v>0</v>
      </c>
      <c r="K8" s="108">
        <f t="shared" si="2"/>
        <v>139413</v>
      </c>
      <c r="L8" s="108">
        <f t="shared" si="2"/>
        <v>69663</v>
      </c>
      <c r="M8" s="210">
        <f t="shared" si="0"/>
        <v>49.968797744830106</v>
      </c>
    </row>
    <row r="9" spans="1:13" s="354" customFormat="1" ht="29.25" customHeight="1">
      <c r="A9" s="352"/>
      <c r="B9" s="353"/>
      <c r="C9" s="104">
        <v>2540</v>
      </c>
      <c r="D9" s="14" t="s">
        <v>465</v>
      </c>
      <c r="E9" s="108">
        <f t="shared" si="2"/>
        <v>139413</v>
      </c>
      <c r="F9" s="108">
        <f t="shared" si="2"/>
        <v>6319</v>
      </c>
      <c r="G9" s="108">
        <f t="shared" si="2"/>
        <v>0</v>
      </c>
      <c r="H9" s="108">
        <f t="shared" si="2"/>
        <v>145732</v>
      </c>
      <c r="I9" s="108">
        <f t="shared" si="2"/>
        <v>0</v>
      </c>
      <c r="J9" s="108">
        <f t="shared" si="2"/>
        <v>0</v>
      </c>
      <c r="K9" s="108">
        <f t="shared" si="2"/>
        <v>139413</v>
      </c>
      <c r="L9" s="108">
        <f t="shared" si="2"/>
        <v>69663</v>
      </c>
      <c r="M9" s="210">
        <f t="shared" si="0"/>
        <v>49.968797744830106</v>
      </c>
    </row>
    <row r="10" spans="1:13" s="12" customFormat="1" ht="21.75" customHeight="1">
      <c r="A10" s="368" t="s">
        <v>328</v>
      </c>
      <c r="B10" s="368"/>
      <c r="C10" s="368"/>
      <c r="D10" s="368"/>
      <c r="E10" s="205">
        <v>139413</v>
      </c>
      <c r="F10" s="114">
        <v>6319</v>
      </c>
      <c r="G10" s="188"/>
      <c r="H10" s="189">
        <f>SUM(E10+F10-G10)</f>
        <v>145732</v>
      </c>
      <c r="I10" s="190"/>
      <c r="J10" s="190"/>
      <c r="K10" s="189">
        <v>139413</v>
      </c>
      <c r="L10" s="189">
        <v>69663</v>
      </c>
      <c r="M10" s="211">
        <f t="shared" si="0"/>
        <v>49.968797744830106</v>
      </c>
    </row>
    <row r="11" spans="1:13" s="28" customFormat="1" ht="21.75" customHeight="1">
      <c r="A11" s="132"/>
      <c r="B11" s="92">
        <v>80104</v>
      </c>
      <c r="C11" s="67"/>
      <c r="D11" s="14" t="s">
        <v>149</v>
      </c>
      <c r="E11" s="108">
        <f aca="true" t="shared" si="3" ref="E11:L11">SUM(E12,E14)</f>
        <v>2579112</v>
      </c>
      <c r="F11" s="108">
        <f t="shared" si="3"/>
        <v>0</v>
      </c>
      <c r="G11" s="108">
        <f t="shared" si="3"/>
        <v>47081</v>
      </c>
      <c r="H11" s="108">
        <f t="shared" si="3"/>
        <v>2532031</v>
      </c>
      <c r="I11" s="108">
        <f t="shared" si="3"/>
        <v>500</v>
      </c>
      <c r="J11" s="108">
        <f t="shared" si="3"/>
        <v>0</v>
      </c>
      <c r="K11" s="108">
        <f t="shared" si="3"/>
        <v>2579612</v>
      </c>
      <c r="L11" s="108">
        <f t="shared" si="3"/>
        <v>1320729</v>
      </c>
      <c r="M11" s="210">
        <f t="shared" si="0"/>
        <v>51.19874616802838</v>
      </c>
    </row>
    <row r="12" spans="1:13" s="28" customFormat="1" ht="22.5">
      <c r="A12" s="132"/>
      <c r="B12" s="93"/>
      <c r="C12" s="67">
        <v>2510</v>
      </c>
      <c r="D12" s="14" t="s">
        <v>150</v>
      </c>
      <c r="E12" s="108">
        <f aca="true" t="shared" si="4" ref="E12:L12">SUM(E13)</f>
        <v>2506562</v>
      </c>
      <c r="F12" s="108">
        <f t="shared" si="4"/>
        <v>0</v>
      </c>
      <c r="G12" s="108">
        <f t="shared" si="4"/>
        <v>46911</v>
      </c>
      <c r="H12" s="108">
        <f t="shared" si="4"/>
        <v>2459651</v>
      </c>
      <c r="I12" s="108">
        <f t="shared" si="4"/>
        <v>500</v>
      </c>
      <c r="J12" s="108">
        <f t="shared" si="4"/>
        <v>0</v>
      </c>
      <c r="K12" s="108">
        <f t="shared" si="4"/>
        <v>2507062</v>
      </c>
      <c r="L12" s="108">
        <f t="shared" si="4"/>
        <v>1284449</v>
      </c>
      <c r="M12" s="210">
        <f t="shared" si="0"/>
        <v>51.23323635394736</v>
      </c>
    </row>
    <row r="13" spans="1:13" s="185" customFormat="1" ht="21.75" customHeight="1">
      <c r="A13" s="368" t="s">
        <v>329</v>
      </c>
      <c r="B13" s="368"/>
      <c r="C13" s="368"/>
      <c r="D13" s="368"/>
      <c r="E13" s="206">
        <v>2506562</v>
      </c>
      <c r="F13" s="191"/>
      <c r="G13" s="119">
        <v>46911</v>
      </c>
      <c r="H13" s="189">
        <f>SUM(E13+F13-G13)</f>
        <v>2459651</v>
      </c>
      <c r="I13" s="189">
        <v>500</v>
      </c>
      <c r="J13" s="190"/>
      <c r="K13" s="189">
        <v>2507062</v>
      </c>
      <c r="L13" s="189">
        <v>1284449</v>
      </c>
      <c r="M13" s="211">
        <f t="shared" si="0"/>
        <v>51.23323635394736</v>
      </c>
    </row>
    <row r="14" spans="1:13" s="28" customFormat="1" ht="33.75">
      <c r="A14" s="104"/>
      <c r="B14" s="104"/>
      <c r="C14" s="104">
        <v>2540</v>
      </c>
      <c r="D14" s="14" t="s">
        <v>465</v>
      </c>
      <c r="E14" s="192">
        <f aca="true" t="shared" si="5" ref="E14:L14">SUM(E15)</f>
        <v>72550</v>
      </c>
      <c r="F14" s="192">
        <f t="shared" si="5"/>
        <v>0</v>
      </c>
      <c r="G14" s="192">
        <f t="shared" si="5"/>
        <v>170</v>
      </c>
      <c r="H14" s="192">
        <f t="shared" si="5"/>
        <v>72380</v>
      </c>
      <c r="I14" s="192">
        <f t="shared" si="5"/>
        <v>0</v>
      </c>
      <c r="J14" s="192">
        <f t="shared" si="5"/>
        <v>0</v>
      </c>
      <c r="K14" s="192">
        <f t="shared" si="5"/>
        <v>72550</v>
      </c>
      <c r="L14" s="192">
        <f t="shared" si="5"/>
        <v>36280</v>
      </c>
      <c r="M14" s="210">
        <f t="shared" si="0"/>
        <v>50.006891798759476</v>
      </c>
    </row>
    <row r="15" spans="1:13" s="185" customFormat="1" ht="37.5" customHeight="1">
      <c r="A15" s="394" t="s">
        <v>330</v>
      </c>
      <c r="B15" s="395"/>
      <c r="C15" s="395"/>
      <c r="D15" s="396"/>
      <c r="E15" s="207">
        <v>72550</v>
      </c>
      <c r="F15" s="191"/>
      <c r="G15" s="119">
        <v>170</v>
      </c>
      <c r="H15" s="189">
        <f>SUM(E15+F15-G15)</f>
        <v>72380</v>
      </c>
      <c r="I15" s="190"/>
      <c r="J15" s="190"/>
      <c r="K15" s="189">
        <v>72550</v>
      </c>
      <c r="L15" s="189">
        <v>36280</v>
      </c>
      <c r="M15" s="209">
        <f t="shared" si="0"/>
        <v>50.006891798759476</v>
      </c>
    </row>
    <row r="16" spans="1:13" s="28" customFormat="1" ht="25.5" customHeight="1">
      <c r="A16" s="132"/>
      <c r="B16" s="93">
        <v>80146</v>
      </c>
      <c r="C16" s="67"/>
      <c r="D16" s="51" t="s">
        <v>180</v>
      </c>
      <c r="E16" s="192">
        <f aca="true" t="shared" si="6" ref="E16:L17">SUM(E17)</f>
        <v>9893</v>
      </c>
      <c r="F16" s="192">
        <f t="shared" si="6"/>
        <v>0</v>
      </c>
      <c r="G16" s="192">
        <f t="shared" si="6"/>
        <v>0</v>
      </c>
      <c r="H16" s="192">
        <f t="shared" si="6"/>
        <v>9893</v>
      </c>
      <c r="I16" s="192">
        <f t="shared" si="6"/>
        <v>0</v>
      </c>
      <c r="J16" s="192">
        <f t="shared" si="6"/>
        <v>0</v>
      </c>
      <c r="K16" s="192">
        <f t="shared" si="6"/>
        <v>9893</v>
      </c>
      <c r="L16" s="192">
        <f t="shared" si="6"/>
        <v>3300</v>
      </c>
      <c r="M16" s="210">
        <f t="shared" si="0"/>
        <v>33.35691903366016</v>
      </c>
    </row>
    <row r="17" spans="1:13" s="28" customFormat="1" ht="22.5">
      <c r="A17" s="132"/>
      <c r="B17" s="93"/>
      <c r="C17" s="67">
        <v>2510</v>
      </c>
      <c r="D17" s="14" t="s">
        <v>150</v>
      </c>
      <c r="E17" s="192">
        <f t="shared" si="6"/>
        <v>9893</v>
      </c>
      <c r="F17" s="192">
        <f t="shared" si="6"/>
        <v>0</v>
      </c>
      <c r="G17" s="192">
        <f t="shared" si="6"/>
        <v>0</v>
      </c>
      <c r="H17" s="192">
        <f t="shared" si="6"/>
        <v>9893</v>
      </c>
      <c r="I17" s="192">
        <f t="shared" si="6"/>
        <v>0</v>
      </c>
      <c r="J17" s="192">
        <f t="shared" si="6"/>
        <v>0</v>
      </c>
      <c r="K17" s="192">
        <f t="shared" si="6"/>
        <v>9893</v>
      </c>
      <c r="L17" s="192">
        <f t="shared" si="6"/>
        <v>3300</v>
      </c>
      <c r="M17" s="210">
        <f t="shared" si="0"/>
        <v>33.35691903366016</v>
      </c>
    </row>
    <row r="18" spans="1:13" s="185" customFormat="1" ht="21.75" customHeight="1">
      <c r="A18" s="368" t="s">
        <v>329</v>
      </c>
      <c r="B18" s="368"/>
      <c r="C18" s="368"/>
      <c r="D18" s="368"/>
      <c r="E18" s="205">
        <v>9893</v>
      </c>
      <c r="F18" s="191"/>
      <c r="G18" s="191"/>
      <c r="H18" s="189">
        <f>SUM(E18+F18-G18)</f>
        <v>9893</v>
      </c>
      <c r="I18" s="190"/>
      <c r="J18" s="190"/>
      <c r="K18" s="189">
        <f>SUM(H18+I18-J18)</f>
        <v>9893</v>
      </c>
      <c r="L18" s="189">
        <v>3300</v>
      </c>
      <c r="M18" s="211">
        <f t="shared" si="0"/>
        <v>33.35691903366016</v>
      </c>
    </row>
    <row r="19" spans="1:13" s="54" customFormat="1" ht="21.75" customHeight="1">
      <c r="A19" s="193">
        <v>851</v>
      </c>
      <c r="B19" s="193"/>
      <c r="C19" s="13"/>
      <c r="D19" s="22" t="s">
        <v>68</v>
      </c>
      <c r="E19" s="55">
        <f>SUM(E20)</f>
        <v>0</v>
      </c>
      <c r="F19" s="141"/>
      <c r="G19" s="141"/>
      <c r="H19" s="55">
        <f aca="true" t="shared" si="7" ref="H19:L20">SUM(H20)</f>
        <v>0</v>
      </c>
      <c r="I19" s="55">
        <f t="shared" si="7"/>
        <v>42800</v>
      </c>
      <c r="J19" s="55">
        <f t="shared" si="7"/>
        <v>0</v>
      </c>
      <c r="K19" s="55">
        <f t="shared" si="7"/>
        <v>42800</v>
      </c>
      <c r="L19" s="55">
        <f t="shared" si="7"/>
        <v>16000</v>
      </c>
      <c r="M19" s="209">
        <f t="shared" si="0"/>
        <v>37.38317757009346</v>
      </c>
    </row>
    <row r="20" spans="1:13" s="28" customFormat="1" ht="21.75" customHeight="1">
      <c r="A20" s="104"/>
      <c r="B20" s="104">
        <v>85154</v>
      </c>
      <c r="C20" s="95"/>
      <c r="D20" s="14" t="s">
        <v>69</v>
      </c>
      <c r="E20" s="114">
        <f>SUM(E21)</f>
        <v>0</v>
      </c>
      <c r="F20" s="142"/>
      <c r="G20" s="142"/>
      <c r="H20" s="114">
        <f t="shared" si="7"/>
        <v>0</v>
      </c>
      <c r="I20" s="114">
        <f t="shared" si="7"/>
        <v>42800</v>
      </c>
      <c r="J20" s="114">
        <f t="shared" si="7"/>
        <v>0</v>
      </c>
      <c r="K20" s="114">
        <f t="shared" si="7"/>
        <v>42800</v>
      </c>
      <c r="L20" s="114">
        <f t="shared" si="7"/>
        <v>16000</v>
      </c>
      <c r="M20" s="210">
        <f t="shared" si="0"/>
        <v>37.38317757009346</v>
      </c>
    </row>
    <row r="21" spans="1:13" s="28" customFormat="1" ht="33.75">
      <c r="A21" s="104"/>
      <c r="B21" s="104"/>
      <c r="C21" s="95">
        <v>2630</v>
      </c>
      <c r="D21" s="14" t="s">
        <v>230</v>
      </c>
      <c r="E21" s="114">
        <f>SUM(E22:E24)</f>
        <v>0</v>
      </c>
      <c r="F21" s="142"/>
      <c r="G21" s="142"/>
      <c r="H21" s="114">
        <f>SUM(H22:H24)</f>
        <v>0</v>
      </c>
      <c r="I21" s="114">
        <f>SUM(I22:I24)</f>
        <v>42800</v>
      </c>
      <c r="J21" s="114">
        <f>SUM(J22:J24)</f>
        <v>0</v>
      </c>
      <c r="K21" s="114">
        <f>SUM(K22:K24)</f>
        <v>42800</v>
      </c>
      <c r="L21" s="114">
        <f>SUM(L22:L24)</f>
        <v>16000</v>
      </c>
      <c r="M21" s="210">
        <f t="shared" si="0"/>
        <v>37.38317757009346</v>
      </c>
    </row>
    <row r="22" spans="1:13" s="32" customFormat="1" ht="21.75" customHeight="1">
      <c r="A22" s="394" t="s">
        <v>331</v>
      </c>
      <c r="B22" s="395"/>
      <c r="C22" s="395"/>
      <c r="D22" s="396"/>
      <c r="E22" s="205">
        <v>0</v>
      </c>
      <c r="F22" s="194"/>
      <c r="G22" s="194"/>
      <c r="H22" s="189">
        <v>0</v>
      </c>
      <c r="I22" s="189">
        <v>14000</v>
      </c>
      <c r="J22" s="189"/>
      <c r="K22" s="189">
        <f>SUM(H22+I22-J22)</f>
        <v>14000</v>
      </c>
      <c r="L22" s="189">
        <v>5000</v>
      </c>
      <c r="M22" s="211">
        <f t="shared" si="0"/>
        <v>35.714285714285715</v>
      </c>
    </row>
    <row r="23" spans="1:13" s="32" customFormat="1" ht="21.75" customHeight="1">
      <c r="A23" s="359" t="s">
        <v>332</v>
      </c>
      <c r="B23" s="388"/>
      <c r="C23" s="388"/>
      <c r="D23" s="389"/>
      <c r="E23" s="205">
        <v>0</v>
      </c>
      <c r="F23" s="194"/>
      <c r="G23" s="194"/>
      <c r="H23" s="189">
        <v>0</v>
      </c>
      <c r="I23" s="189">
        <v>27800</v>
      </c>
      <c r="J23" s="189"/>
      <c r="K23" s="189">
        <f>SUM(H23+I23-J23)</f>
        <v>27800</v>
      </c>
      <c r="L23" s="189">
        <v>10000</v>
      </c>
      <c r="M23" s="211">
        <f t="shared" si="0"/>
        <v>35.97122302158273</v>
      </c>
    </row>
    <row r="24" spans="1:13" s="32" customFormat="1" ht="21.75" customHeight="1">
      <c r="A24" s="359" t="s">
        <v>333</v>
      </c>
      <c r="B24" s="388"/>
      <c r="C24" s="388"/>
      <c r="D24" s="389"/>
      <c r="E24" s="205">
        <v>0</v>
      </c>
      <c r="F24" s="194"/>
      <c r="G24" s="194"/>
      <c r="H24" s="189">
        <v>0</v>
      </c>
      <c r="I24" s="189">
        <v>1000</v>
      </c>
      <c r="J24" s="189"/>
      <c r="K24" s="189">
        <f>SUM(H24+I24-J24)</f>
        <v>1000</v>
      </c>
      <c r="L24" s="189">
        <v>1000</v>
      </c>
      <c r="M24" s="211">
        <f t="shared" si="0"/>
        <v>100</v>
      </c>
    </row>
    <row r="25" spans="1:13" s="185" customFormat="1" ht="23.25" customHeight="1">
      <c r="A25" s="43">
        <v>854</v>
      </c>
      <c r="B25" s="5"/>
      <c r="C25" s="23"/>
      <c r="D25" s="22" t="s">
        <v>77</v>
      </c>
      <c r="E25" s="19">
        <f aca="true" t="shared" si="8" ref="E25:L25">SUM(E26,E29)</f>
        <v>228221</v>
      </c>
      <c r="F25" s="19">
        <f t="shared" si="8"/>
        <v>831</v>
      </c>
      <c r="G25" s="19">
        <f t="shared" si="8"/>
        <v>0</v>
      </c>
      <c r="H25" s="19">
        <f t="shared" si="8"/>
        <v>229052</v>
      </c>
      <c r="I25" s="19">
        <f t="shared" si="8"/>
        <v>0</v>
      </c>
      <c r="J25" s="19">
        <f t="shared" si="8"/>
        <v>0</v>
      </c>
      <c r="K25" s="19">
        <f t="shared" si="8"/>
        <v>228221</v>
      </c>
      <c r="L25" s="19">
        <f t="shared" si="8"/>
        <v>97610</v>
      </c>
      <c r="M25" s="209">
        <f t="shared" si="0"/>
        <v>42.76994667449534</v>
      </c>
    </row>
    <row r="26" spans="1:13" s="28" customFormat="1" ht="21.75" customHeight="1">
      <c r="A26" s="93"/>
      <c r="B26" s="93">
        <v>85495</v>
      </c>
      <c r="C26" s="102"/>
      <c r="D26" s="14" t="s">
        <v>6</v>
      </c>
      <c r="E26" s="108">
        <f aca="true" t="shared" si="9" ref="E26:L27">SUM(E27)</f>
        <v>200000</v>
      </c>
      <c r="F26" s="108">
        <f t="shared" si="9"/>
        <v>0</v>
      </c>
      <c r="G26" s="108">
        <f t="shared" si="9"/>
        <v>0</v>
      </c>
      <c r="H26" s="108">
        <f t="shared" si="9"/>
        <v>200000</v>
      </c>
      <c r="I26" s="108">
        <f t="shared" si="9"/>
        <v>0</v>
      </c>
      <c r="J26" s="108">
        <f t="shared" si="9"/>
        <v>0</v>
      </c>
      <c r="K26" s="108">
        <f t="shared" si="9"/>
        <v>200000</v>
      </c>
      <c r="L26" s="108">
        <f t="shared" si="9"/>
        <v>83500</v>
      </c>
      <c r="M26" s="210">
        <f t="shared" si="0"/>
        <v>41.75</v>
      </c>
    </row>
    <row r="27" spans="1:13" s="28" customFormat="1" ht="46.5" customHeight="1">
      <c r="A27" s="93"/>
      <c r="B27" s="93"/>
      <c r="C27" s="102">
        <v>2320</v>
      </c>
      <c r="D27" s="14" t="s">
        <v>184</v>
      </c>
      <c r="E27" s="108">
        <f t="shared" si="9"/>
        <v>200000</v>
      </c>
      <c r="F27" s="108">
        <f t="shared" si="9"/>
        <v>0</v>
      </c>
      <c r="G27" s="108">
        <f t="shared" si="9"/>
        <v>0</v>
      </c>
      <c r="H27" s="108">
        <f t="shared" si="9"/>
        <v>200000</v>
      </c>
      <c r="I27" s="108">
        <f t="shared" si="9"/>
        <v>0</v>
      </c>
      <c r="J27" s="108">
        <f t="shared" si="9"/>
        <v>0</v>
      </c>
      <c r="K27" s="108">
        <f t="shared" si="9"/>
        <v>200000</v>
      </c>
      <c r="L27" s="108">
        <f t="shared" si="9"/>
        <v>83500</v>
      </c>
      <c r="M27" s="210">
        <f t="shared" si="0"/>
        <v>41.75</v>
      </c>
    </row>
    <row r="28" spans="1:13" ht="29.25" customHeight="1">
      <c r="A28" s="358" t="s">
        <v>334</v>
      </c>
      <c r="B28" s="358"/>
      <c r="C28" s="358"/>
      <c r="D28" s="358"/>
      <c r="E28" s="195">
        <v>200000</v>
      </c>
      <c r="F28" s="62"/>
      <c r="G28" s="62"/>
      <c r="H28" s="195">
        <v>200000</v>
      </c>
      <c r="I28" s="190"/>
      <c r="J28" s="190"/>
      <c r="K28" s="189">
        <f>SUM(H28+I28-J28)</f>
        <v>200000</v>
      </c>
      <c r="L28" s="189">
        <v>83500</v>
      </c>
      <c r="M28" s="211">
        <f t="shared" si="0"/>
        <v>41.75</v>
      </c>
    </row>
    <row r="29" spans="1:13" s="28" customFormat="1" ht="21.75" customHeight="1">
      <c r="A29" s="351"/>
      <c r="B29" s="93">
        <v>85495</v>
      </c>
      <c r="C29" s="93"/>
      <c r="D29" s="14" t="s">
        <v>6</v>
      </c>
      <c r="E29" s="355">
        <f aca="true" t="shared" si="10" ref="E29:L30">SUM(E30)</f>
        <v>28221</v>
      </c>
      <c r="F29" s="355">
        <f t="shared" si="10"/>
        <v>831</v>
      </c>
      <c r="G29" s="355">
        <f t="shared" si="10"/>
        <v>0</v>
      </c>
      <c r="H29" s="355">
        <f t="shared" si="10"/>
        <v>29052</v>
      </c>
      <c r="I29" s="355">
        <f t="shared" si="10"/>
        <v>0</v>
      </c>
      <c r="J29" s="355">
        <f t="shared" si="10"/>
        <v>0</v>
      </c>
      <c r="K29" s="355">
        <f t="shared" si="10"/>
        <v>28221</v>
      </c>
      <c r="L29" s="355">
        <f t="shared" si="10"/>
        <v>14110</v>
      </c>
      <c r="M29" s="210">
        <f t="shared" si="0"/>
        <v>49.998228269728216</v>
      </c>
    </row>
    <row r="30" spans="1:13" s="28" customFormat="1" ht="45.75" customHeight="1">
      <c r="A30" s="351"/>
      <c r="B30" s="93"/>
      <c r="C30" s="93">
        <v>2320</v>
      </c>
      <c r="D30" s="51" t="s">
        <v>335</v>
      </c>
      <c r="E30" s="355">
        <f t="shared" si="10"/>
        <v>28221</v>
      </c>
      <c r="F30" s="355">
        <f t="shared" si="10"/>
        <v>831</v>
      </c>
      <c r="G30" s="355">
        <f t="shared" si="10"/>
        <v>0</v>
      </c>
      <c r="H30" s="355">
        <f t="shared" si="10"/>
        <v>29052</v>
      </c>
      <c r="I30" s="355">
        <f t="shared" si="10"/>
        <v>0</v>
      </c>
      <c r="J30" s="355">
        <f t="shared" si="10"/>
        <v>0</v>
      </c>
      <c r="K30" s="355">
        <f t="shared" si="10"/>
        <v>28221</v>
      </c>
      <c r="L30" s="355">
        <f t="shared" si="10"/>
        <v>14110</v>
      </c>
      <c r="M30" s="210">
        <f t="shared" si="0"/>
        <v>49.998228269728216</v>
      </c>
    </row>
    <row r="31" spans="1:13" ht="21.75" customHeight="1">
      <c r="A31" s="367" t="s">
        <v>336</v>
      </c>
      <c r="B31" s="367"/>
      <c r="C31" s="367"/>
      <c r="D31" s="367"/>
      <c r="E31" s="199">
        <v>28221</v>
      </c>
      <c r="F31" s="114">
        <v>831</v>
      </c>
      <c r="G31" s="197"/>
      <c r="H31" s="189">
        <f>SUM(E31+F31-G31)</f>
        <v>29052</v>
      </c>
      <c r="I31" s="190"/>
      <c r="J31" s="190"/>
      <c r="K31" s="189">
        <v>28221</v>
      </c>
      <c r="L31" s="189">
        <v>14110</v>
      </c>
      <c r="M31" s="211">
        <f t="shared" si="0"/>
        <v>49.998228269728216</v>
      </c>
    </row>
    <row r="32" spans="1:13" s="185" customFormat="1" ht="27.75" customHeight="1">
      <c r="A32" s="43" t="s">
        <v>82</v>
      </c>
      <c r="B32" s="5"/>
      <c r="C32" s="23"/>
      <c r="D32" s="22" t="s">
        <v>166</v>
      </c>
      <c r="E32" s="19">
        <f aca="true" t="shared" si="11" ref="E32:L32">SUM(E33,E35,E38,E40,E43,E45)</f>
        <v>1571430</v>
      </c>
      <c r="F32" s="19">
        <f t="shared" si="11"/>
        <v>45000</v>
      </c>
      <c r="G32" s="19">
        <f t="shared" si="11"/>
        <v>0</v>
      </c>
      <c r="H32" s="19">
        <f t="shared" si="11"/>
        <v>1616430</v>
      </c>
      <c r="I32" s="19">
        <f t="shared" si="11"/>
        <v>9000</v>
      </c>
      <c r="J32" s="19">
        <f t="shared" si="11"/>
        <v>0</v>
      </c>
      <c r="K32" s="19">
        <f t="shared" si="11"/>
        <v>1576930</v>
      </c>
      <c r="L32" s="19">
        <f t="shared" si="11"/>
        <v>766900</v>
      </c>
      <c r="M32" s="209">
        <f t="shared" si="0"/>
        <v>48.63246941842694</v>
      </c>
    </row>
    <row r="33" spans="1:13" s="28" customFormat="1" ht="20.25" customHeight="1">
      <c r="A33" s="93"/>
      <c r="B33" s="93" t="s">
        <v>167</v>
      </c>
      <c r="C33" s="102"/>
      <c r="D33" s="14" t="s">
        <v>185</v>
      </c>
      <c r="E33" s="108">
        <f aca="true" t="shared" si="12" ref="E33:L33">SUM(E34)</f>
        <v>382200</v>
      </c>
      <c r="F33" s="108">
        <f t="shared" si="12"/>
        <v>0</v>
      </c>
      <c r="G33" s="108">
        <f t="shared" si="12"/>
        <v>0</v>
      </c>
      <c r="H33" s="108">
        <f t="shared" si="12"/>
        <v>382200</v>
      </c>
      <c r="I33" s="108">
        <f t="shared" si="12"/>
        <v>3500</v>
      </c>
      <c r="J33" s="108">
        <f t="shared" si="12"/>
        <v>0</v>
      </c>
      <c r="K33" s="108">
        <f t="shared" si="12"/>
        <v>382200</v>
      </c>
      <c r="L33" s="108">
        <f t="shared" si="12"/>
        <v>201100</v>
      </c>
      <c r="M33" s="210">
        <f t="shared" si="0"/>
        <v>52.61643118785976</v>
      </c>
    </row>
    <row r="34" spans="1:13" s="28" customFormat="1" ht="22.5">
      <c r="A34" s="93"/>
      <c r="B34" s="93"/>
      <c r="C34" s="67">
        <v>2480</v>
      </c>
      <c r="D34" s="14" t="s">
        <v>286</v>
      </c>
      <c r="E34" s="108">
        <f aca="true" t="shared" si="13" ref="E34:J34">SUM(E37)</f>
        <v>382200</v>
      </c>
      <c r="F34" s="108">
        <f t="shared" si="13"/>
        <v>0</v>
      </c>
      <c r="G34" s="108">
        <f t="shared" si="13"/>
        <v>0</v>
      </c>
      <c r="H34" s="108">
        <f t="shared" si="13"/>
        <v>382200</v>
      </c>
      <c r="I34" s="108">
        <f t="shared" si="13"/>
        <v>3500</v>
      </c>
      <c r="J34" s="108">
        <f t="shared" si="13"/>
        <v>0</v>
      </c>
      <c r="K34" s="108">
        <v>382200</v>
      </c>
      <c r="L34" s="108">
        <v>201100</v>
      </c>
      <c r="M34" s="210">
        <f t="shared" si="0"/>
        <v>52.61643118785976</v>
      </c>
    </row>
    <row r="35" spans="1:13" s="28" customFormat="1" ht="24" customHeight="1">
      <c r="A35" s="93"/>
      <c r="B35" s="93" t="s">
        <v>167</v>
      </c>
      <c r="C35" s="102"/>
      <c r="D35" s="14" t="s">
        <v>337</v>
      </c>
      <c r="E35" s="108">
        <f>SUM(E36)</f>
        <v>0</v>
      </c>
      <c r="F35" s="108"/>
      <c r="G35" s="108"/>
      <c r="H35" s="108">
        <f>SUM(H36)</f>
        <v>0</v>
      </c>
      <c r="I35" s="108">
        <f>SUM(I36)</f>
        <v>3500</v>
      </c>
      <c r="J35" s="108">
        <f>SUM(J36)</f>
        <v>0</v>
      </c>
      <c r="K35" s="108">
        <f>SUM(K36)</f>
        <v>3500</v>
      </c>
      <c r="L35" s="108">
        <f>SUM(L36)</f>
        <v>0</v>
      </c>
      <c r="M35" s="210">
        <f t="shared" si="0"/>
        <v>0</v>
      </c>
    </row>
    <row r="36" spans="1:13" s="28" customFormat="1" ht="24" customHeight="1">
      <c r="A36" s="93"/>
      <c r="B36" s="93"/>
      <c r="C36" s="67">
        <v>2480</v>
      </c>
      <c r="D36" s="14" t="s">
        <v>286</v>
      </c>
      <c r="E36" s="192">
        <v>0</v>
      </c>
      <c r="F36" s="108"/>
      <c r="G36" s="108"/>
      <c r="H36" s="108">
        <v>0</v>
      </c>
      <c r="I36" s="108">
        <v>3500</v>
      </c>
      <c r="J36" s="108"/>
      <c r="K36" s="108">
        <v>3500</v>
      </c>
      <c r="L36" s="108">
        <f>SUM(I36+J36-K36)</f>
        <v>0</v>
      </c>
      <c r="M36" s="210">
        <f t="shared" si="0"/>
        <v>0</v>
      </c>
    </row>
    <row r="37" spans="1:13" ht="21.75" customHeight="1">
      <c r="A37" s="358" t="s">
        <v>338</v>
      </c>
      <c r="B37" s="392"/>
      <c r="C37" s="392"/>
      <c r="D37" s="392"/>
      <c r="E37" s="199">
        <v>382200</v>
      </c>
      <c r="F37" s="194"/>
      <c r="G37" s="194"/>
      <c r="H37" s="189">
        <f>SUM(E37+F37-G37)</f>
        <v>382200</v>
      </c>
      <c r="I37" s="189">
        <v>3500</v>
      </c>
      <c r="J37" s="190"/>
      <c r="K37" s="189">
        <v>385700</v>
      </c>
      <c r="L37" s="189">
        <v>201100</v>
      </c>
      <c r="M37" s="211">
        <f t="shared" si="0"/>
        <v>52.13896810993</v>
      </c>
    </row>
    <row r="38" spans="1:13" s="28" customFormat="1" ht="21.75" customHeight="1">
      <c r="A38" s="93"/>
      <c r="B38" s="93" t="s">
        <v>83</v>
      </c>
      <c r="C38" s="102"/>
      <c r="D38" s="14" t="s">
        <v>84</v>
      </c>
      <c r="E38" s="108">
        <f aca="true" t="shared" si="14" ref="E38:L38">SUM(E39:E39)</f>
        <v>798500</v>
      </c>
      <c r="F38" s="108">
        <f t="shared" si="14"/>
        <v>45000</v>
      </c>
      <c r="G38" s="108">
        <f t="shared" si="14"/>
        <v>0</v>
      </c>
      <c r="H38" s="108">
        <f t="shared" si="14"/>
        <v>843500</v>
      </c>
      <c r="I38" s="108">
        <f t="shared" si="14"/>
        <v>0</v>
      </c>
      <c r="J38" s="108">
        <f t="shared" si="14"/>
        <v>0</v>
      </c>
      <c r="K38" s="108">
        <f t="shared" si="14"/>
        <v>798500</v>
      </c>
      <c r="L38" s="108">
        <f t="shared" si="14"/>
        <v>369000</v>
      </c>
      <c r="M38" s="210">
        <f t="shared" si="0"/>
        <v>46.211646837820915</v>
      </c>
    </row>
    <row r="39" spans="1:13" s="28" customFormat="1" ht="22.5">
      <c r="A39" s="93"/>
      <c r="B39" s="93"/>
      <c r="C39" s="67">
        <v>2480</v>
      </c>
      <c r="D39" s="14" t="s">
        <v>286</v>
      </c>
      <c r="E39" s="66">
        <v>798500</v>
      </c>
      <c r="F39" s="119">
        <v>45000</v>
      </c>
      <c r="G39" s="142"/>
      <c r="H39" s="114">
        <f>SUM(E39+F39-G39)</f>
        <v>843500</v>
      </c>
      <c r="I39" s="198"/>
      <c r="J39" s="198"/>
      <c r="K39" s="114">
        <v>798500</v>
      </c>
      <c r="L39" s="114">
        <v>369000</v>
      </c>
      <c r="M39" s="210">
        <f t="shared" si="0"/>
        <v>46.211646837820915</v>
      </c>
    </row>
    <row r="40" spans="1:13" s="28" customFormat="1" ht="21.75" customHeight="1">
      <c r="A40" s="93"/>
      <c r="B40" s="93" t="s">
        <v>83</v>
      </c>
      <c r="C40" s="102"/>
      <c r="D40" s="14" t="s">
        <v>339</v>
      </c>
      <c r="E40" s="192">
        <f aca="true" t="shared" si="15" ref="E40:L40">SUM(E41)</f>
        <v>45000</v>
      </c>
      <c r="F40" s="192">
        <f t="shared" si="15"/>
        <v>0</v>
      </c>
      <c r="G40" s="192">
        <f t="shared" si="15"/>
        <v>0</v>
      </c>
      <c r="H40" s="192">
        <f t="shared" si="15"/>
        <v>45000</v>
      </c>
      <c r="I40" s="192">
        <f t="shared" si="15"/>
        <v>0</v>
      </c>
      <c r="J40" s="192">
        <f t="shared" si="15"/>
        <v>0</v>
      </c>
      <c r="K40" s="192">
        <f t="shared" si="15"/>
        <v>45000</v>
      </c>
      <c r="L40" s="192">
        <f t="shared" si="15"/>
        <v>22500</v>
      </c>
      <c r="M40" s="210">
        <f t="shared" si="0"/>
        <v>50</v>
      </c>
    </row>
    <row r="41" spans="1:13" s="28" customFormat="1" ht="22.5">
      <c r="A41" s="93"/>
      <c r="B41" s="93"/>
      <c r="C41" s="67">
        <v>2480</v>
      </c>
      <c r="D41" s="14" t="s">
        <v>286</v>
      </c>
      <c r="E41" s="356">
        <v>45000</v>
      </c>
      <c r="F41" s="142"/>
      <c r="G41" s="142"/>
      <c r="H41" s="114">
        <f>SUM(E41+F41-G41)</f>
        <v>45000</v>
      </c>
      <c r="I41" s="114"/>
      <c r="J41" s="198"/>
      <c r="K41" s="114">
        <v>45000</v>
      </c>
      <c r="L41" s="114">
        <v>22500</v>
      </c>
      <c r="M41" s="210">
        <f t="shared" si="0"/>
        <v>50</v>
      </c>
    </row>
    <row r="42" spans="1:13" s="28" customFormat="1" ht="20.25" customHeight="1">
      <c r="A42" s="390" t="s">
        <v>340</v>
      </c>
      <c r="B42" s="391"/>
      <c r="C42" s="391"/>
      <c r="D42" s="391"/>
      <c r="E42" s="199">
        <f aca="true" t="shared" si="16" ref="E42:K42">SUM(E38,E40,)</f>
        <v>843500</v>
      </c>
      <c r="F42" s="196">
        <f t="shared" si="16"/>
        <v>45000</v>
      </c>
      <c r="G42" s="196">
        <f t="shared" si="16"/>
        <v>0</v>
      </c>
      <c r="H42" s="199">
        <f t="shared" si="16"/>
        <v>888500</v>
      </c>
      <c r="I42" s="199">
        <f t="shared" si="16"/>
        <v>0</v>
      </c>
      <c r="J42" s="199">
        <f t="shared" si="16"/>
        <v>0</v>
      </c>
      <c r="K42" s="199">
        <f t="shared" si="16"/>
        <v>843500</v>
      </c>
      <c r="L42" s="199">
        <v>391500</v>
      </c>
      <c r="M42" s="211">
        <f t="shared" si="0"/>
        <v>46.41375222288085</v>
      </c>
    </row>
    <row r="43" spans="1:13" s="28" customFormat="1" ht="21.75" customHeight="1">
      <c r="A43" s="93"/>
      <c r="B43" s="93" t="s">
        <v>168</v>
      </c>
      <c r="C43" s="67"/>
      <c r="D43" s="14" t="s">
        <v>169</v>
      </c>
      <c r="E43" s="108">
        <f aca="true" t="shared" si="17" ref="E43:L43">E44</f>
        <v>345730</v>
      </c>
      <c r="F43" s="108">
        <f t="shared" si="17"/>
        <v>0</v>
      </c>
      <c r="G43" s="108">
        <f t="shared" si="17"/>
        <v>0</v>
      </c>
      <c r="H43" s="108">
        <f t="shared" si="17"/>
        <v>345730</v>
      </c>
      <c r="I43" s="108">
        <f t="shared" si="17"/>
        <v>0</v>
      </c>
      <c r="J43" s="108">
        <f t="shared" si="17"/>
        <v>0</v>
      </c>
      <c r="K43" s="108">
        <f t="shared" si="17"/>
        <v>345730</v>
      </c>
      <c r="L43" s="108">
        <f t="shared" si="17"/>
        <v>172800</v>
      </c>
      <c r="M43" s="210">
        <f t="shared" si="0"/>
        <v>49.98119920168918</v>
      </c>
    </row>
    <row r="44" spans="1:13" s="28" customFormat="1" ht="22.5">
      <c r="A44" s="93"/>
      <c r="B44" s="93"/>
      <c r="C44" s="67">
        <v>2480</v>
      </c>
      <c r="D44" s="14" t="s">
        <v>286</v>
      </c>
      <c r="E44" s="108">
        <f>SUM(E47)</f>
        <v>345730</v>
      </c>
      <c r="F44" s="108">
        <f>SUM(F47)</f>
        <v>0</v>
      </c>
      <c r="G44" s="108">
        <f>SUM(G47)</f>
        <v>0</v>
      </c>
      <c r="H44" s="108">
        <f>SUM(H47)</f>
        <v>345730</v>
      </c>
      <c r="I44" s="108">
        <v>0</v>
      </c>
      <c r="J44" s="108">
        <f>SUM(J47)</f>
        <v>0</v>
      </c>
      <c r="K44" s="108">
        <v>345730</v>
      </c>
      <c r="L44" s="108">
        <v>172800</v>
      </c>
      <c r="M44" s="210">
        <f t="shared" si="0"/>
        <v>49.98119920168918</v>
      </c>
    </row>
    <row r="45" spans="1:13" s="28" customFormat="1" ht="21.75" customHeight="1">
      <c r="A45" s="93"/>
      <c r="B45" s="93" t="s">
        <v>168</v>
      </c>
      <c r="C45" s="67"/>
      <c r="D45" s="14" t="s">
        <v>341</v>
      </c>
      <c r="E45" s="108">
        <f>SUM(E46)</f>
        <v>0</v>
      </c>
      <c r="F45" s="108"/>
      <c r="G45" s="108"/>
      <c r="H45" s="108">
        <f>SUM(H46)</f>
        <v>0</v>
      </c>
      <c r="I45" s="108">
        <f>SUM(I46)</f>
        <v>2000</v>
      </c>
      <c r="J45" s="108">
        <f>SUM(J46)</f>
        <v>0</v>
      </c>
      <c r="K45" s="108">
        <f>SUM(K46)</f>
        <v>2000</v>
      </c>
      <c r="L45" s="108">
        <f>SUM(L46)</f>
        <v>1500</v>
      </c>
      <c r="M45" s="210">
        <f t="shared" si="0"/>
        <v>75</v>
      </c>
    </row>
    <row r="46" spans="1:13" s="28" customFormat="1" ht="24" customHeight="1">
      <c r="A46" s="93"/>
      <c r="B46" s="93"/>
      <c r="C46" s="67">
        <v>2480</v>
      </c>
      <c r="D46" s="14" t="s">
        <v>286</v>
      </c>
      <c r="E46" s="108">
        <v>0</v>
      </c>
      <c r="F46" s="108"/>
      <c r="G46" s="108"/>
      <c r="H46" s="108">
        <v>0</v>
      </c>
      <c r="I46" s="108">
        <v>2000</v>
      </c>
      <c r="J46" s="108"/>
      <c r="K46" s="108">
        <v>2000</v>
      </c>
      <c r="L46" s="108">
        <v>1500</v>
      </c>
      <c r="M46" s="210">
        <f t="shared" si="0"/>
        <v>75</v>
      </c>
    </row>
    <row r="47" spans="1:13" s="28" customFormat="1" ht="24" customHeight="1">
      <c r="A47" s="359" t="s">
        <v>342</v>
      </c>
      <c r="B47" s="388"/>
      <c r="C47" s="388"/>
      <c r="D47" s="389"/>
      <c r="E47" s="199">
        <v>345730</v>
      </c>
      <c r="F47" s="142"/>
      <c r="G47" s="142"/>
      <c r="H47" s="189">
        <f>SUM(E47+F47-G47)</f>
        <v>345730</v>
      </c>
      <c r="I47" s="189">
        <f>SUM(I44,I46,)</f>
        <v>2000</v>
      </c>
      <c r="J47" s="190"/>
      <c r="K47" s="189">
        <f>SUM(H47+I47-J47)</f>
        <v>347730</v>
      </c>
      <c r="L47" s="189">
        <v>174300</v>
      </c>
      <c r="M47" s="211">
        <f t="shared" si="0"/>
        <v>50.12509705806229</v>
      </c>
    </row>
    <row r="48" spans="1:13" s="54" customFormat="1" ht="24" customHeight="1">
      <c r="A48" s="5">
        <v>926</v>
      </c>
      <c r="B48" s="5"/>
      <c r="C48" s="5"/>
      <c r="D48" s="5" t="s">
        <v>85</v>
      </c>
      <c r="E48" s="19">
        <f>SUM(E49)</f>
        <v>0</v>
      </c>
      <c r="F48" s="19"/>
      <c r="G48" s="19"/>
      <c r="H48" s="19">
        <f aca="true" t="shared" si="18" ref="H48:L49">SUM(H49)</f>
        <v>0</v>
      </c>
      <c r="I48" s="19">
        <f t="shared" si="18"/>
        <v>125500</v>
      </c>
      <c r="J48" s="19">
        <f t="shared" si="18"/>
        <v>0</v>
      </c>
      <c r="K48" s="19">
        <f t="shared" si="18"/>
        <v>125500</v>
      </c>
      <c r="L48" s="19">
        <f t="shared" si="18"/>
        <v>71050</v>
      </c>
      <c r="M48" s="209">
        <f t="shared" si="0"/>
        <v>56.613545816733065</v>
      </c>
    </row>
    <row r="49" spans="1:13" s="28" customFormat="1" ht="24" customHeight="1">
      <c r="A49" s="67"/>
      <c r="B49" s="67">
        <v>92605</v>
      </c>
      <c r="C49" s="67"/>
      <c r="D49" s="14" t="s">
        <v>86</v>
      </c>
      <c r="E49" s="108">
        <f>SUM(E50)</f>
        <v>0</v>
      </c>
      <c r="F49" s="357"/>
      <c r="G49" s="357"/>
      <c r="H49" s="108">
        <f t="shared" si="18"/>
        <v>0</v>
      </c>
      <c r="I49" s="108">
        <f t="shared" si="18"/>
        <v>125500</v>
      </c>
      <c r="J49" s="108">
        <f t="shared" si="18"/>
        <v>0</v>
      </c>
      <c r="K49" s="108">
        <f t="shared" si="18"/>
        <v>125500</v>
      </c>
      <c r="L49" s="108">
        <f t="shared" si="18"/>
        <v>71050</v>
      </c>
      <c r="M49" s="210">
        <f t="shared" si="0"/>
        <v>56.613545816733065</v>
      </c>
    </row>
    <row r="50" spans="1:13" s="28" customFormat="1" ht="33.75">
      <c r="A50" s="67"/>
      <c r="B50" s="67"/>
      <c r="C50" s="67">
        <v>2630</v>
      </c>
      <c r="D50" s="51" t="s">
        <v>230</v>
      </c>
      <c r="E50" s="108">
        <f>SUM(E51:E58)</f>
        <v>0</v>
      </c>
      <c r="F50" s="108"/>
      <c r="G50" s="108"/>
      <c r="H50" s="108">
        <f>SUM(H51:H58)</f>
        <v>0</v>
      </c>
      <c r="I50" s="108">
        <f>SUM(I51:I58)</f>
        <v>125500</v>
      </c>
      <c r="J50" s="108">
        <f>SUM(J51:J58)</f>
        <v>0</v>
      </c>
      <c r="K50" s="108">
        <f>SUM(K51:K58)</f>
        <v>125500</v>
      </c>
      <c r="L50" s="108">
        <f>SUM(L51:L58)</f>
        <v>71050</v>
      </c>
      <c r="M50" s="210">
        <f t="shared" si="0"/>
        <v>56.613545816733065</v>
      </c>
    </row>
    <row r="51" spans="1:13" s="137" customFormat="1" ht="19.5" customHeight="1">
      <c r="A51" s="366" t="s">
        <v>343</v>
      </c>
      <c r="B51" s="366"/>
      <c r="C51" s="366"/>
      <c r="D51" s="366"/>
      <c r="E51" s="190">
        <v>0</v>
      </c>
      <c r="F51" s="200"/>
      <c r="G51" s="200"/>
      <c r="H51" s="189">
        <v>0</v>
      </c>
      <c r="I51" s="189">
        <v>40000</v>
      </c>
      <c r="J51" s="189"/>
      <c r="K51" s="189">
        <f aca="true" t="shared" si="19" ref="K51:K58">SUM(H51+I51--J51)</f>
        <v>40000</v>
      </c>
      <c r="L51" s="189">
        <v>20000</v>
      </c>
      <c r="M51" s="211">
        <f t="shared" si="0"/>
        <v>50</v>
      </c>
    </row>
    <row r="52" spans="1:13" s="137" customFormat="1" ht="19.5" customHeight="1">
      <c r="A52" s="366" t="s">
        <v>344</v>
      </c>
      <c r="B52" s="366"/>
      <c r="C52" s="366"/>
      <c r="D52" s="366"/>
      <c r="E52" s="190">
        <v>0</v>
      </c>
      <c r="F52" s="200"/>
      <c r="G52" s="189" t="e">
        <f>SUM(#REF!-#REF!)</f>
        <v>#REF!</v>
      </c>
      <c r="H52" s="189">
        <v>0</v>
      </c>
      <c r="I52" s="189">
        <v>63000</v>
      </c>
      <c r="J52" s="189"/>
      <c r="K52" s="189">
        <f t="shared" si="19"/>
        <v>63000</v>
      </c>
      <c r="L52" s="189">
        <v>38000</v>
      </c>
      <c r="M52" s="211">
        <f t="shared" si="0"/>
        <v>60.317460317460316</v>
      </c>
    </row>
    <row r="53" spans="1:13" s="137" customFormat="1" ht="19.5" customHeight="1">
      <c r="A53" s="400" t="s">
        <v>345</v>
      </c>
      <c r="B53" s="401"/>
      <c r="C53" s="401"/>
      <c r="D53" s="402"/>
      <c r="E53" s="190">
        <v>0</v>
      </c>
      <c r="F53" s="200"/>
      <c r="G53" s="200"/>
      <c r="H53" s="189">
        <v>0</v>
      </c>
      <c r="I53" s="189">
        <v>10000</v>
      </c>
      <c r="J53" s="189"/>
      <c r="K53" s="189">
        <f t="shared" si="19"/>
        <v>10000</v>
      </c>
      <c r="L53" s="189">
        <v>7000</v>
      </c>
      <c r="M53" s="211">
        <f t="shared" si="0"/>
        <v>70</v>
      </c>
    </row>
    <row r="54" spans="1:13" s="137" customFormat="1" ht="19.5" customHeight="1">
      <c r="A54" s="366" t="s">
        <v>346</v>
      </c>
      <c r="B54" s="366"/>
      <c r="C54" s="366"/>
      <c r="D54" s="366"/>
      <c r="E54" s="190">
        <v>0</v>
      </c>
      <c r="F54" s="200"/>
      <c r="G54" s="200"/>
      <c r="H54" s="189">
        <v>0</v>
      </c>
      <c r="I54" s="189">
        <v>3500</v>
      </c>
      <c r="J54" s="189"/>
      <c r="K54" s="189">
        <f t="shared" si="19"/>
        <v>3500</v>
      </c>
      <c r="L54" s="189">
        <v>1750</v>
      </c>
      <c r="M54" s="211">
        <f t="shared" si="0"/>
        <v>50</v>
      </c>
    </row>
    <row r="55" spans="1:13" s="137" customFormat="1" ht="19.5" customHeight="1">
      <c r="A55" s="366" t="s">
        <v>347</v>
      </c>
      <c r="B55" s="366"/>
      <c r="C55" s="366"/>
      <c r="D55" s="366"/>
      <c r="E55" s="190">
        <v>0</v>
      </c>
      <c r="F55" s="200"/>
      <c r="G55" s="200"/>
      <c r="H55" s="189">
        <v>0</v>
      </c>
      <c r="I55" s="189">
        <v>3000</v>
      </c>
      <c r="J55" s="189"/>
      <c r="K55" s="189">
        <f t="shared" si="19"/>
        <v>3000</v>
      </c>
      <c r="L55" s="189">
        <v>1500</v>
      </c>
      <c r="M55" s="211">
        <f t="shared" si="0"/>
        <v>50</v>
      </c>
    </row>
    <row r="56" spans="1:13" s="137" customFormat="1" ht="19.5" customHeight="1">
      <c r="A56" s="366" t="s">
        <v>348</v>
      </c>
      <c r="B56" s="366"/>
      <c r="C56" s="366"/>
      <c r="D56" s="366"/>
      <c r="E56" s="190">
        <v>0</v>
      </c>
      <c r="F56" s="200"/>
      <c r="G56" s="200"/>
      <c r="H56" s="189">
        <v>0</v>
      </c>
      <c r="I56" s="189">
        <v>2500</v>
      </c>
      <c r="J56" s="189"/>
      <c r="K56" s="189">
        <f t="shared" si="19"/>
        <v>2500</v>
      </c>
      <c r="L56" s="189">
        <v>1300</v>
      </c>
      <c r="M56" s="211">
        <f t="shared" si="0"/>
        <v>52</v>
      </c>
    </row>
    <row r="57" spans="1:13" s="137" customFormat="1" ht="19.5" customHeight="1">
      <c r="A57" s="397" t="s">
        <v>349</v>
      </c>
      <c r="B57" s="398"/>
      <c r="C57" s="398"/>
      <c r="D57" s="399"/>
      <c r="E57" s="190">
        <v>0</v>
      </c>
      <c r="F57" s="200"/>
      <c r="G57" s="200"/>
      <c r="H57" s="189">
        <v>0</v>
      </c>
      <c r="I57" s="189">
        <v>500</v>
      </c>
      <c r="J57" s="189"/>
      <c r="K57" s="189">
        <f t="shared" si="19"/>
        <v>500</v>
      </c>
      <c r="L57" s="189">
        <v>0</v>
      </c>
      <c r="M57" s="211">
        <f t="shared" si="0"/>
        <v>0</v>
      </c>
    </row>
    <row r="58" spans="1:13" s="137" customFormat="1" ht="19.5" customHeight="1">
      <c r="A58" s="366" t="s">
        <v>350</v>
      </c>
      <c r="B58" s="366"/>
      <c r="C58" s="366"/>
      <c r="D58" s="366"/>
      <c r="E58" s="190">
        <v>0</v>
      </c>
      <c r="F58" s="200"/>
      <c r="G58" s="200"/>
      <c r="H58" s="189">
        <v>0</v>
      </c>
      <c r="I58" s="189">
        <v>3000</v>
      </c>
      <c r="J58" s="189"/>
      <c r="K58" s="189">
        <f t="shared" si="19"/>
        <v>3000</v>
      </c>
      <c r="L58" s="189">
        <v>1500</v>
      </c>
      <c r="M58" s="211">
        <f t="shared" si="0"/>
        <v>50</v>
      </c>
    </row>
    <row r="59" spans="1:13" s="202" customFormat="1" ht="24.75" customHeight="1">
      <c r="A59" s="393" t="s">
        <v>87</v>
      </c>
      <c r="B59" s="393"/>
      <c r="C59" s="393"/>
      <c r="D59" s="393"/>
      <c r="E59" s="55">
        <f>SUM(E6)</f>
        <v>4528069</v>
      </c>
      <c r="H59" s="55">
        <f>SUM(H6)</f>
        <v>4533138</v>
      </c>
      <c r="I59" s="55">
        <f>SUM(I6)</f>
        <v>177800</v>
      </c>
      <c r="J59" s="55">
        <f>SUM(J6)</f>
        <v>0</v>
      </c>
      <c r="K59" s="55">
        <f>SUM(K6)</f>
        <v>4702369</v>
      </c>
      <c r="L59" s="55">
        <f>SUM(L6)</f>
        <v>2345252</v>
      </c>
      <c r="M59" s="209">
        <f t="shared" si="0"/>
        <v>49.87384018565961</v>
      </c>
    </row>
    <row r="61" ht="12.75">
      <c r="J61" s="69">
        <f>SUM(I59-J59)</f>
        <v>177800</v>
      </c>
    </row>
    <row r="62" ht="12.75">
      <c r="I62" s="69">
        <v>125500</v>
      </c>
    </row>
    <row r="63" ht="12.75">
      <c r="I63" s="69">
        <v>42800</v>
      </c>
    </row>
    <row r="64" ht="12.75">
      <c r="I64" s="69">
        <v>500</v>
      </c>
    </row>
    <row r="65" ht="12.75">
      <c r="I65" s="69">
        <v>3500</v>
      </c>
    </row>
    <row r="66" ht="12.75">
      <c r="I66" s="69">
        <v>2000</v>
      </c>
    </row>
    <row r="67" ht="12.75">
      <c r="I67" s="203">
        <f>SUM(I62:I66)</f>
        <v>174300</v>
      </c>
    </row>
    <row r="92" ht="12.75">
      <c r="E92" s="30"/>
    </row>
    <row r="93" ht="12.75">
      <c r="E93" s="30"/>
    </row>
    <row r="94" ht="12.75">
      <c r="E94" s="30"/>
    </row>
    <row r="95" ht="12.75">
      <c r="E95" s="30"/>
    </row>
  </sheetData>
  <mergeCells count="29">
    <mergeCell ref="L4:M4"/>
    <mergeCell ref="A3:D3"/>
    <mergeCell ref="C4:C5"/>
    <mergeCell ref="D4:D5"/>
    <mergeCell ref="E4:E5"/>
    <mergeCell ref="K4:K5"/>
    <mergeCell ref="A10:D10"/>
    <mergeCell ref="A18:D18"/>
    <mergeCell ref="A15:D15"/>
    <mergeCell ref="A4:A5"/>
    <mergeCell ref="B4:B5"/>
    <mergeCell ref="A59:D59"/>
    <mergeCell ref="A22:D22"/>
    <mergeCell ref="A23:D23"/>
    <mergeCell ref="A24:D24"/>
    <mergeCell ref="A55:D55"/>
    <mergeCell ref="A56:D56"/>
    <mergeCell ref="A57:D57"/>
    <mergeCell ref="A58:D58"/>
    <mergeCell ref="A53:D53"/>
    <mergeCell ref="A54:D54"/>
    <mergeCell ref="A51:D51"/>
    <mergeCell ref="A52:D52"/>
    <mergeCell ref="A31:D31"/>
    <mergeCell ref="A13:D13"/>
    <mergeCell ref="A28:D28"/>
    <mergeCell ref="A47:D47"/>
    <mergeCell ref="A42:D42"/>
    <mergeCell ref="A37:D37"/>
  </mergeCells>
  <printOptions horizontalCentered="1"/>
  <pageMargins left="0.7874015748031497" right="0.5905511811023623" top="0.7874015748031497" bottom="0.7874015748031497" header="0.5118110236220472" footer="0.31496062992125984"/>
  <pageSetup firstPageNumber="4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6"/>
  <sheetViews>
    <sheetView workbookViewId="0" topLeftCell="A1">
      <selection activeCell="Q44" sqref="Q44"/>
    </sheetView>
  </sheetViews>
  <sheetFormatPr defaultColWidth="9.00390625" defaultRowHeight="12.75"/>
  <cols>
    <col min="1" max="1" width="5.625" style="7" customWidth="1"/>
    <col min="2" max="2" width="7.25390625" style="7" bestFit="1" customWidth="1"/>
    <col min="3" max="3" width="5.375" style="7" customWidth="1"/>
    <col min="4" max="4" width="25.125" style="7" customWidth="1"/>
    <col min="5" max="5" width="11.375" style="30" hidden="1" customWidth="1"/>
    <col min="6" max="6" width="17.375" style="0" hidden="1" customWidth="1"/>
    <col min="7" max="7" width="11.375" style="0" hidden="1" customWidth="1"/>
    <col min="8" max="8" width="12.125" style="0" customWidth="1"/>
    <col min="9" max="9" width="13.25390625" style="0" hidden="1" customWidth="1"/>
    <col min="10" max="10" width="11.375" style="0" hidden="1" customWidth="1"/>
    <col min="11" max="11" width="11.25390625" style="0" hidden="1" customWidth="1"/>
    <col min="12" max="12" width="12.125" style="0" hidden="1" customWidth="1"/>
    <col min="13" max="13" width="11.375" style="0" hidden="1" customWidth="1"/>
    <col min="14" max="14" width="11.25390625" style="0" hidden="1" customWidth="1"/>
    <col min="15" max="15" width="12.125" style="0" hidden="1" customWidth="1"/>
    <col min="16" max="16" width="11.375" style="0" hidden="1" customWidth="1"/>
    <col min="17" max="18" width="12.125" style="0" customWidth="1"/>
    <col min="19" max="19" width="7.875" style="0" customWidth="1"/>
  </cols>
  <sheetData>
    <row r="1" spans="5:19" ht="12">
      <c r="E1" s="77"/>
      <c r="F1" s="77"/>
      <c r="G1" s="77"/>
      <c r="H1" s="77"/>
      <c r="I1" s="156"/>
      <c r="J1" s="77"/>
      <c r="K1" s="77"/>
      <c r="L1" s="156"/>
      <c r="M1" s="77"/>
      <c r="N1" s="77"/>
      <c r="O1" s="156"/>
      <c r="P1" s="77"/>
      <c r="Q1" s="77"/>
      <c r="R1" s="31" t="s">
        <v>356</v>
      </c>
      <c r="S1" s="77"/>
    </row>
    <row r="2" spans="5:19" ht="12">
      <c r="E2" s="77"/>
      <c r="F2" s="77"/>
      <c r="G2" s="77"/>
      <c r="H2" s="77"/>
      <c r="I2" s="156"/>
      <c r="J2" s="77"/>
      <c r="K2" s="77"/>
      <c r="L2" s="156"/>
      <c r="M2" s="77"/>
      <c r="N2" s="77"/>
      <c r="O2" s="156"/>
      <c r="P2" s="77"/>
      <c r="Q2" s="77"/>
      <c r="R2" s="31" t="s">
        <v>259</v>
      </c>
      <c r="S2" s="77"/>
    </row>
    <row r="3" spans="5:19" ht="12">
      <c r="E3" s="77"/>
      <c r="F3" s="77"/>
      <c r="G3" s="77"/>
      <c r="H3" s="77"/>
      <c r="I3" s="156"/>
      <c r="J3" s="77"/>
      <c r="K3" s="77"/>
      <c r="L3" s="156"/>
      <c r="M3" s="77"/>
      <c r="N3" s="77"/>
      <c r="O3" s="156"/>
      <c r="P3" s="77"/>
      <c r="Q3" s="77"/>
      <c r="R3" s="31" t="s">
        <v>255</v>
      </c>
      <c r="S3" s="77"/>
    </row>
    <row r="4" spans="5:19" ht="12">
      <c r="E4" s="77"/>
      <c r="F4" s="77" t="s">
        <v>325</v>
      </c>
      <c r="G4" s="77"/>
      <c r="H4" s="77"/>
      <c r="I4" s="156" t="s">
        <v>307</v>
      </c>
      <c r="J4" s="77"/>
      <c r="K4" s="77"/>
      <c r="L4" s="156" t="s">
        <v>308</v>
      </c>
      <c r="M4" s="77"/>
      <c r="N4" s="77"/>
      <c r="O4" s="156" t="s">
        <v>352</v>
      </c>
      <c r="P4" s="77"/>
      <c r="Q4" s="77"/>
      <c r="R4" s="31" t="s">
        <v>274</v>
      </c>
      <c r="S4" s="77"/>
    </row>
    <row r="5" ht="12.75"/>
    <row r="6" spans="1:4" ht="44.25" customHeight="1">
      <c r="A6" s="409" t="s">
        <v>466</v>
      </c>
      <c r="B6" s="409"/>
      <c r="C6" s="409"/>
      <c r="D6" s="409"/>
    </row>
    <row r="7" spans="1:19" ht="18.75" customHeight="1">
      <c r="A7" s="367" t="s">
        <v>0</v>
      </c>
      <c r="B7" s="367" t="s">
        <v>1</v>
      </c>
      <c r="C7" s="367" t="s">
        <v>2</v>
      </c>
      <c r="D7" s="367" t="s">
        <v>3</v>
      </c>
      <c r="E7" s="216"/>
      <c r="F7" s="197"/>
      <c r="G7" s="197"/>
      <c r="H7" s="407" t="s">
        <v>173</v>
      </c>
      <c r="I7" s="197"/>
      <c r="J7" s="197"/>
      <c r="K7" s="197"/>
      <c r="L7" s="197"/>
      <c r="M7" s="197"/>
      <c r="N7" s="197"/>
      <c r="O7" s="197"/>
      <c r="P7" s="197"/>
      <c r="Q7" s="408" t="s">
        <v>245</v>
      </c>
      <c r="R7" s="379" t="s">
        <v>252</v>
      </c>
      <c r="S7" s="380"/>
    </row>
    <row r="8" spans="1:19" s="28" customFormat="1" ht="16.5" customHeight="1">
      <c r="A8" s="367"/>
      <c r="B8" s="367"/>
      <c r="C8" s="367"/>
      <c r="D8" s="367"/>
      <c r="E8" s="143" t="s">
        <v>173</v>
      </c>
      <c r="F8" s="117" t="s">
        <v>326</v>
      </c>
      <c r="G8" s="117" t="s">
        <v>227</v>
      </c>
      <c r="H8" s="407"/>
      <c r="I8" s="117" t="s">
        <v>326</v>
      </c>
      <c r="J8" s="117" t="s">
        <v>227</v>
      </c>
      <c r="K8" s="71" t="s">
        <v>174</v>
      </c>
      <c r="L8" s="117" t="s">
        <v>326</v>
      </c>
      <c r="M8" s="117" t="s">
        <v>227</v>
      </c>
      <c r="N8" s="71" t="s">
        <v>174</v>
      </c>
      <c r="O8" s="117" t="s">
        <v>326</v>
      </c>
      <c r="P8" s="117" t="s">
        <v>227</v>
      </c>
      <c r="Q8" s="408"/>
      <c r="R8" s="143" t="s">
        <v>253</v>
      </c>
      <c r="S8" s="143" t="s">
        <v>254</v>
      </c>
    </row>
    <row r="9" spans="1:19" s="28" customFormat="1" ht="19.5" customHeight="1">
      <c r="A9" s="43" t="s">
        <v>19</v>
      </c>
      <c r="B9" s="5"/>
      <c r="C9" s="23"/>
      <c r="D9" s="41" t="s">
        <v>20</v>
      </c>
      <c r="E9" s="55">
        <f aca="true" t="shared" si="0" ref="E9:R9">SUM(E10)</f>
        <v>142600</v>
      </c>
      <c r="F9" s="55">
        <f t="shared" si="0"/>
        <v>0</v>
      </c>
      <c r="G9" s="55">
        <f t="shared" si="0"/>
        <v>0</v>
      </c>
      <c r="H9" s="55">
        <f t="shared" si="0"/>
        <v>142600</v>
      </c>
      <c r="I9" s="55">
        <f t="shared" si="0"/>
        <v>0</v>
      </c>
      <c r="J9" s="55">
        <f t="shared" si="0"/>
        <v>0</v>
      </c>
      <c r="K9" s="55">
        <f t="shared" si="0"/>
        <v>142600</v>
      </c>
      <c r="L9" s="55">
        <f t="shared" si="0"/>
        <v>1126</v>
      </c>
      <c r="M9" s="55">
        <f t="shared" si="0"/>
        <v>1126</v>
      </c>
      <c r="N9" s="55">
        <f t="shared" si="0"/>
        <v>142600</v>
      </c>
      <c r="O9" s="55">
        <f t="shared" si="0"/>
        <v>0</v>
      </c>
      <c r="P9" s="55">
        <f t="shared" si="0"/>
        <v>0</v>
      </c>
      <c r="Q9" s="55">
        <f t="shared" si="0"/>
        <v>142600</v>
      </c>
      <c r="R9" s="55">
        <f t="shared" si="0"/>
        <v>132049</v>
      </c>
      <c r="S9" s="209">
        <f aca="true" t="shared" si="1" ref="S9:S45">SUM(R9/Q9)*100</f>
        <v>92.60098176718093</v>
      </c>
    </row>
    <row r="10" spans="1:19" s="28" customFormat="1" ht="19.5" customHeight="1">
      <c r="A10" s="93"/>
      <c r="B10" s="93">
        <v>75011</v>
      </c>
      <c r="C10" s="102"/>
      <c r="D10" s="99" t="s">
        <v>21</v>
      </c>
      <c r="E10" s="114">
        <f aca="true" t="shared" si="2" ref="E10:R10">SUM(E11:E15)</f>
        <v>142600</v>
      </c>
      <c r="F10" s="114">
        <f t="shared" si="2"/>
        <v>0</v>
      </c>
      <c r="G10" s="114">
        <f t="shared" si="2"/>
        <v>0</v>
      </c>
      <c r="H10" s="114">
        <f t="shared" si="2"/>
        <v>142600</v>
      </c>
      <c r="I10" s="114">
        <f t="shared" si="2"/>
        <v>0</v>
      </c>
      <c r="J10" s="114">
        <f t="shared" si="2"/>
        <v>0</v>
      </c>
      <c r="K10" s="114">
        <f t="shared" si="2"/>
        <v>142600</v>
      </c>
      <c r="L10" s="114">
        <f t="shared" si="2"/>
        <v>1126</v>
      </c>
      <c r="M10" s="114">
        <f t="shared" si="2"/>
        <v>1126</v>
      </c>
      <c r="N10" s="114">
        <f t="shared" si="2"/>
        <v>142600</v>
      </c>
      <c r="O10" s="114">
        <f t="shared" si="2"/>
        <v>0</v>
      </c>
      <c r="P10" s="114">
        <f t="shared" si="2"/>
        <v>0</v>
      </c>
      <c r="Q10" s="114">
        <f t="shared" si="2"/>
        <v>142600</v>
      </c>
      <c r="R10" s="114">
        <f t="shared" si="2"/>
        <v>132049</v>
      </c>
      <c r="S10" s="210">
        <f t="shared" si="1"/>
        <v>92.60098176718093</v>
      </c>
    </row>
    <row r="11" spans="1:19" s="28" customFormat="1" ht="21.75" customHeight="1">
      <c r="A11" s="93"/>
      <c r="B11" s="67"/>
      <c r="C11" s="94">
        <v>4010</v>
      </c>
      <c r="D11" s="99" t="s">
        <v>104</v>
      </c>
      <c r="E11" s="114">
        <v>102329</v>
      </c>
      <c r="F11" s="114"/>
      <c r="G11" s="114"/>
      <c r="H11" s="114">
        <f>SUM(E11+F11-G11)</f>
        <v>102329</v>
      </c>
      <c r="I11" s="114"/>
      <c r="J11" s="114"/>
      <c r="K11" s="114">
        <f>SUM(H11+I11-J11)</f>
        <v>102329</v>
      </c>
      <c r="L11" s="114">
        <v>84</v>
      </c>
      <c r="M11" s="114"/>
      <c r="N11" s="114">
        <f>SUM(K11+L11-M11)</f>
        <v>102413</v>
      </c>
      <c r="O11" s="114"/>
      <c r="P11" s="114"/>
      <c r="Q11" s="114">
        <f>SUM(N11+O11-P11)</f>
        <v>102413</v>
      </c>
      <c r="R11" s="114">
        <v>95872</v>
      </c>
      <c r="S11" s="210">
        <f t="shared" si="1"/>
        <v>93.61311552244344</v>
      </c>
    </row>
    <row r="12" spans="1:19" s="28" customFormat="1" ht="21.75" customHeight="1">
      <c r="A12" s="93"/>
      <c r="B12" s="67"/>
      <c r="C12" s="94">
        <v>4040</v>
      </c>
      <c r="D12" s="99" t="s">
        <v>105</v>
      </c>
      <c r="E12" s="114">
        <v>14500</v>
      </c>
      <c r="F12" s="114"/>
      <c r="G12" s="114"/>
      <c r="H12" s="114">
        <f>SUM(E12+F12-G12)</f>
        <v>14500</v>
      </c>
      <c r="I12" s="114"/>
      <c r="J12" s="114"/>
      <c r="K12" s="114">
        <f>SUM(H12+I12-J12)</f>
        <v>14500</v>
      </c>
      <c r="L12" s="114"/>
      <c r="M12" s="114">
        <v>84</v>
      </c>
      <c r="N12" s="114">
        <f>SUM(K12+L12-M12)</f>
        <v>14416</v>
      </c>
      <c r="O12" s="114"/>
      <c r="P12" s="114"/>
      <c r="Q12" s="114">
        <f>SUM(N12+O12-P12)</f>
        <v>14416</v>
      </c>
      <c r="R12" s="114">
        <v>14416</v>
      </c>
      <c r="S12" s="210">
        <f t="shared" si="1"/>
        <v>100</v>
      </c>
    </row>
    <row r="13" spans="1:19" s="28" customFormat="1" ht="21.75" customHeight="1">
      <c r="A13" s="93"/>
      <c r="B13" s="67"/>
      <c r="C13" s="94">
        <v>4110</v>
      </c>
      <c r="D13" s="99" t="s">
        <v>106</v>
      </c>
      <c r="E13" s="114">
        <v>17766</v>
      </c>
      <c r="F13" s="114"/>
      <c r="G13" s="114"/>
      <c r="H13" s="114">
        <f>SUM(E13+F13-G13)</f>
        <v>17766</v>
      </c>
      <c r="I13" s="114"/>
      <c r="J13" s="114"/>
      <c r="K13" s="114">
        <f>SUM(H13+I13-J13)</f>
        <v>17766</v>
      </c>
      <c r="L13" s="114"/>
      <c r="M13" s="114">
        <v>1042</v>
      </c>
      <c r="N13" s="114">
        <f>SUM(K13+L13-M13)</f>
        <v>16724</v>
      </c>
      <c r="O13" s="114"/>
      <c r="P13" s="114"/>
      <c r="Q13" s="114">
        <f>SUM(N13+O13-P13)</f>
        <v>16724</v>
      </c>
      <c r="R13" s="114">
        <v>14470</v>
      </c>
      <c r="S13" s="210">
        <f t="shared" si="1"/>
        <v>86.52236307103564</v>
      </c>
    </row>
    <row r="14" spans="1:19" s="28" customFormat="1" ht="19.5" customHeight="1">
      <c r="A14" s="93"/>
      <c r="B14" s="67"/>
      <c r="C14" s="94">
        <v>4120</v>
      </c>
      <c r="D14" s="99" t="s">
        <v>107</v>
      </c>
      <c r="E14" s="114">
        <v>2570</v>
      </c>
      <c r="F14" s="114"/>
      <c r="G14" s="114"/>
      <c r="H14" s="114">
        <f>SUM(E14+F14-G14)</f>
        <v>2570</v>
      </c>
      <c r="I14" s="114"/>
      <c r="J14" s="114"/>
      <c r="K14" s="114">
        <f>SUM(H14+I14-J14)</f>
        <v>2570</v>
      </c>
      <c r="L14" s="114"/>
      <c r="M14" s="114"/>
      <c r="N14" s="114">
        <f>SUM(K14+L14-M14)</f>
        <v>2570</v>
      </c>
      <c r="O14" s="114"/>
      <c r="P14" s="114"/>
      <c r="Q14" s="114">
        <f>SUM(N14+O14-P14)</f>
        <v>2570</v>
      </c>
      <c r="R14" s="114">
        <v>2201</v>
      </c>
      <c r="S14" s="210">
        <f t="shared" si="1"/>
        <v>85.6420233463035</v>
      </c>
    </row>
    <row r="15" spans="1:19" s="28" customFormat="1" ht="23.25" customHeight="1">
      <c r="A15" s="93"/>
      <c r="B15" s="67"/>
      <c r="C15" s="95">
        <v>4440</v>
      </c>
      <c r="D15" s="99" t="s">
        <v>108</v>
      </c>
      <c r="E15" s="114">
        <v>5435</v>
      </c>
      <c r="F15" s="114"/>
      <c r="G15" s="114"/>
      <c r="H15" s="114">
        <f>SUM(E15+F15-G15)</f>
        <v>5435</v>
      </c>
      <c r="I15" s="114"/>
      <c r="J15" s="114"/>
      <c r="K15" s="114">
        <f>SUM(H15+I15-J15)</f>
        <v>5435</v>
      </c>
      <c r="L15" s="114">
        <v>1042</v>
      </c>
      <c r="M15" s="114"/>
      <c r="N15" s="114">
        <f>SUM(K15+L15-M15)</f>
        <v>6477</v>
      </c>
      <c r="O15" s="114"/>
      <c r="P15" s="114"/>
      <c r="Q15" s="114">
        <f>SUM(N15+O15-P15)</f>
        <v>6477</v>
      </c>
      <c r="R15" s="114">
        <v>5090</v>
      </c>
      <c r="S15" s="210">
        <f t="shared" si="1"/>
        <v>78.58576501466729</v>
      </c>
    </row>
    <row r="16" spans="1:55" s="28" customFormat="1" ht="51" customHeight="1">
      <c r="A16" s="43">
        <v>751</v>
      </c>
      <c r="B16" s="5"/>
      <c r="C16" s="23"/>
      <c r="D16" s="41" t="s">
        <v>25</v>
      </c>
      <c r="E16" s="55">
        <f aca="true" t="shared" si="3" ref="E16:R16">SUM(E17,)</f>
        <v>3737</v>
      </c>
      <c r="F16" s="55">
        <f t="shared" si="3"/>
        <v>0</v>
      </c>
      <c r="G16" s="55">
        <f t="shared" si="3"/>
        <v>0</v>
      </c>
      <c r="H16" s="55">
        <f t="shared" si="3"/>
        <v>3737</v>
      </c>
      <c r="I16" s="55">
        <f t="shared" si="3"/>
        <v>0</v>
      </c>
      <c r="J16" s="55">
        <f t="shared" si="3"/>
        <v>0</v>
      </c>
      <c r="K16" s="55">
        <f t="shared" si="3"/>
        <v>3737</v>
      </c>
      <c r="L16" s="55">
        <f t="shared" si="3"/>
        <v>0</v>
      </c>
      <c r="M16" s="55">
        <f t="shared" si="3"/>
        <v>0</v>
      </c>
      <c r="N16" s="55">
        <f t="shared" si="3"/>
        <v>3737</v>
      </c>
      <c r="O16" s="55">
        <f t="shared" si="3"/>
        <v>0</v>
      </c>
      <c r="P16" s="55">
        <f t="shared" si="3"/>
        <v>0</v>
      </c>
      <c r="Q16" s="55">
        <f t="shared" si="3"/>
        <v>3737</v>
      </c>
      <c r="R16" s="55">
        <f t="shared" si="3"/>
        <v>1658</v>
      </c>
      <c r="S16" s="209">
        <f t="shared" si="1"/>
        <v>44.36713941664437</v>
      </c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</row>
    <row r="17" spans="1:55" s="28" customFormat="1" ht="33.75" customHeight="1">
      <c r="A17" s="67"/>
      <c r="B17" s="93">
        <v>75101</v>
      </c>
      <c r="C17" s="102"/>
      <c r="D17" s="99" t="s">
        <v>26</v>
      </c>
      <c r="E17" s="114">
        <f aca="true" t="shared" si="4" ref="E17:R17">SUM(E18:E19)</f>
        <v>3737</v>
      </c>
      <c r="F17" s="114">
        <f t="shared" si="4"/>
        <v>0</v>
      </c>
      <c r="G17" s="114">
        <f t="shared" si="4"/>
        <v>0</v>
      </c>
      <c r="H17" s="114">
        <f t="shared" si="4"/>
        <v>3737</v>
      </c>
      <c r="I17" s="114">
        <f t="shared" si="4"/>
        <v>0</v>
      </c>
      <c r="J17" s="114">
        <f t="shared" si="4"/>
        <v>0</v>
      </c>
      <c r="K17" s="114">
        <f t="shared" si="4"/>
        <v>3737</v>
      </c>
      <c r="L17" s="114">
        <f t="shared" si="4"/>
        <v>0</v>
      </c>
      <c r="M17" s="114">
        <f t="shared" si="4"/>
        <v>0</v>
      </c>
      <c r="N17" s="114">
        <f t="shared" si="4"/>
        <v>3737</v>
      </c>
      <c r="O17" s="114">
        <f t="shared" si="4"/>
        <v>0</v>
      </c>
      <c r="P17" s="114">
        <f t="shared" si="4"/>
        <v>0</v>
      </c>
      <c r="Q17" s="114">
        <f t="shared" si="4"/>
        <v>3737</v>
      </c>
      <c r="R17" s="114">
        <f t="shared" si="4"/>
        <v>1658</v>
      </c>
      <c r="S17" s="210">
        <f t="shared" si="1"/>
        <v>44.36713941664437</v>
      </c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</row>
    <row r="18" spans="1:55" s="28" customFormat="1" ht="20.25" customHeight="1">
      <c r="A18" s="67"/>
      <c r="B18" s="93"/>
      <c r="C18" s="94">
        <v>4210</v>
      </c>
      <c r="D18" s="99" t="s">
        <v>112</v>
      </c>
      <c r="E18" s="115">
        <v>2000</v>
      </c>
      <c r="F18" s="114"/>
      <c r="G18" s="114"/>
      <c r="H18" s="114">
        <f>SUM(E18+F18-G18)</f>
        <v>2000</v>
      </c>
      <c r="I18" s="114"/>
      <c r="J18" s="114"/>
      <c r="K18" s="114">
        <f>SUM(H18+I18-J18)</f>
        <v>2000</v>
      </c>
      <c r="L18" s="114"/>
      <c r="M18" s="114"/>
      <c r="N18" s="114">
        <f>SUM(K18+L18-M18)</f>
        <v>2000</v>
      </c>
      <c r="O18" s="114"/>
      <c r="P18" s="114"/>
      <c r="Q18" s="114">
        <f>SUM(N18+O18-P18)</f>
        <v>2000</v>
      </c>
      <c r="R18" s="114">
        <v>402</v>
      </c>
      <c r="S18" s="210">
        <f t="shared" si="1"/>
        <v>20.1</v>
      </c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</row>
    <row r="19" spans="1:55" s="28" customFormat="1" ht="19.5" customHeight="1">
      <c r="A19" s="67"/>
      <c r="B19" s="93"/>
      <c r="C19" s="94">
        <v>4300</v>
      </c>
      <c r="D19" s="99" t="s">
        <v>99</v>
      </c>
      <c r="E19" s="115">
        <v>1737</v>
      </c>
      <c r="F19" s="114"/>
      <c r="G19" s="114"/>
      <c r="H19" s="114">
        <f>SUM(E19+F19-G19)</f>
        <v>1737</v>
      </c>
      <c r="I19" s="114"/>
      <c r="J19" s="114"/>
      <c r="K19" s="114">
        <f>SUM(H19+I19-J19)</f>
        <v>1737</v>
      </c>
      <c r="L19" s="114"/>
      <c r="M19" s="114"/>
      <c r="N19" s="114">
        <f>SUM(K19+L19-M19)</f>
        <v>1737</v>
      </c>
      <c r="O19" s="114"/>
      <c r="P19" s="114"/>
      <c r="Q19" s="114">
        <f>SUM(N19+O19-P19)</f>
        <v>1737</v>
      </c>
      <c r="R19" s="114">
        <v>1256</v>
      </c>
      <c r="S19" s="210">
        <f t="shared" si="1"/>
        <v>72.30857800805988</v>
      </c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</row>
    <row r="20" spans="1:55" s="28" customFormat="1" ht="31.5" customHeight="1">
      <c r="A20" s="43" t="s">
        <v>27</v>
      </c>
      <c r="B20" s="5"/>
      <c r="C20" s="23"/>
      <c r="D20" s="41" t="s">
        <v>353</v>
      </c>
      <c r="E20" s="55">
        <f aca="true" t="shared" si="5" ref="E20:R20">SUM(E21)</f>
        <v>1400</v>
      </c>
      <c r="F20" s="55">
        <f t="shared" si="5"/>
        <v>0</v>
      </c>
      <c r="G20" s="55">
        <f t="shared" si="5"/>
        <v>0</v>
      </c>
      <c r="H20" s="55">
        <f t="shared" si="5"/>
        <v>1400</v>
      </c>
      <c r="I20" s="55">
        <f t="shared" si="5"/>
        <v>1400</v>
      </c>
      <c r="J20" s="55">
        <f t="shared" si="5"/>
        <v>1400</v>
      </c>
      <c r="K20" s="55">
        <f t="shared" si="5"/>
        <v>1400</v>
      </c>
      <c r="L20" s="55">
        <f t="shared" si="5"/>
        <v>0</v>
      </c>
      <c r="M20" s="55">
        <f t="shared" si="5"/>
        <v>0</v>
      </c>
      <c r="N20" s="55">
        <f t="shared" si="5"/>
        <v>1400</v>
      </c>
      <c r="O20" s="55">
        <f t="shared" si="5"/>
        <v>0</v>
      </c>
      <c r="P20" s="55">
        <f t="shared" si="5"/>
        <v>0</v>
      </c>
      <c r="Q20" s="55">
        <f t="shared" si="5"/>
        <v>1400</v>
      </c>
      <c r="R20" s="55">
        <f t="shared" si="5"/>
        <v>500</v>
      </c>
      <c r="S20" s="209">
        <f t="shared" si="1"/>
        <v>35.714285714285715</v>
      </c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</row>
    <row r="21" spans="1:55" s="28" customFormat="1" ht="19.5" customHeight="1">
      <c r="A21" s="67"/>
      <c r="B21" s="93" t="s">
        <v>29</v>
      </c>
      <c r="C21" s="102"/>
      <c r="D21" s="99" t="s">
        <v>30</v>
      </c>
      <c r="E21" s="114">
        <f>SUM(E22:E22)</f>
        <v>1400</v>
      </c>
      <c r="F21" s="114">
        <f>SUM(F22:F22)</f>
        <v>0</v>
      </c>
      <c r="G21" s="114">
        <f>SUM(G22:G22)</f>
        <v>0</v>
      </c>
      <c r="H21" s="114">
        <f aca="true" t="shared" si="6" ref="H21:R21">SUM(H22:H23)</f>
        <v>1400</v>
      </c>
      <c r="I21" s="114">
        <f t="shared" si="6"/>
        <v>1400</v>
      </c>
      <c r="J21" s="114">
        <f t="shared" si="6"/>
        <v>1400</v>
      </c>
      <c r="K21" s="114">
        <f t="shared" si="6"/>
        <v>1400</v>
      </c>
      <c r="L21" s="114">
        <f t="shared" si="6"/>
        <v>0</v>
      </c>
      <c r="M21" s="114">
        <f t="shared" si="6"/>
        <v>0</v>
      </c>
      <c r="N21" s="114">
        <f t="shared" si="6"/>
        <v>1400</v>
      </c>
      <c r="O21" s="114">
        <f t="shared" si="6"/>
        <v>0</v>
      </c>
      <c r="P21" s="114">
        <f t="shared" si="6"/>
        <v>0</v>
      </c>
      <c r="Q21" s="114">
        <f t="shared" si="6"/>
        <v>1400</v>
      </c>
      <c r="R21" s="114">
        <f t="shared" si="6"/>
        <v>500</v>
      </c>
      <c r="S21" s="210">
        <f t="shared" si="1"/>
        <v>35.714285714285715</v>
      </c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</row>
    <row r="22" spans="1:55" s="28" customFormat="1" ht="21.75" customHeight="1">
      <c r="A22" s="67"/>
      <c r="B22" s="93"/>
      <c r="C22" s="94">
        <v>4210</v>
      </c>
      <c r="D22" s="99" t="s">
        <v>112</v>
      </c>
      <c r="E22" s="114">
        <v>1400</v>
      </c>
      <c r="F22" s="114"/>
      <c r="G22" s="114"/>
      <c r="H22" s="114">
        <f>SUM(E22+F22-G22)</f>
        <v>1400</v>
      </c>
      <c r="I22" s="114"/>
      <c r="J22" s="114">
        <v>1400</v>
      </c>
      <c r="K22" s="114">
        <f>SUM(H22+I22-J22)</f>
        <v>0</v>
      </c>
      <c r="L22" s="114"/>
      <c r="M22" s="114"/>
      <c r="N22" s="114">
        <f>SUM(K22+L22-M22)</f>
        <v>0</v>
      </c>
      <c r="O22" s="114"/>
      <c r="P22" s="114"/>
      <c r="Q22" s="114">
        <f>SUM(N22+O22-P22)</f>
        <v>0</v>
      </c>
      <c r="R22" s="114">
        <v>0</v>
      </c>
      <c r="S22" s="210" t="s">
        <v>275</v>
      </c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</row>
    <row r="23" spans="1:55" s="28" customFormat="1" ht="21.75" customHeight="1">
      <c r="A23" s="67"/>
      <c r="B23" s="93"/>
      <c r="C23" s="94">
        <v>4300</v>
      </c>
      <c r="D23" s="99" t="s">
        <v>99</v>
      </c>
      <c r="E23" s="114"/>
      <c r="F23" s="114"/>
      <c r="G23" s="114"/>
      <c r="H23" s="114">
        <v>0</v>
      </c>
      <c r="I23" s="114">
        <v>1400</v>
      </c>
      <c r="J23" s="114"/>
      <c r="K23" s="114">
        <f>SUM(H23+I23-J23)</f>
        <v>1400</v>
      </c>
      <c r="L23" s="114"/>
      <c r="M23" s="114"/>
      <c r="N23" s="114">
        <f>SUM(K23+L23-M23)</f>
        <v>1400</v>
      </c>
      <c r="O23" s="114"/>
      <c r="P23" s="114"/>
      <c r="Q23" s="114">
        <f>SUM(N23+O23-P23)</f>
        <v>1400</v>
      </c>
      <c r="R23" s="114">
        <v>500</v>
      </c>
      <c r="S23" s="210">
        <f t="shared" si="1"/>
        <v>35.714285714285715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</row>
    <row r="24" spans="1:55" s="28" customFormat="1" ht="21.75" customHeight="1">
      <c r="A24" s="43">
        <v>852</v>
      </c>
      <c r="B24" s="5"/>
      <c r="C24" s="23"/>
      <c r="D24" s="41" t="s">
        <v>318</v>
      </c>
      <c r="E24" s="55">
        <f aca="true" t="shared" si="7" ref="E24:J24">SUM(E25,E37,E39,)</f>
        <v>6257000</v>
      </c>
      <c r="F24" s="55">
        <f t="shared" si="7"/>
        <v>10000</v>
      </c>
      <c r="G24" s="55">
        <f t="shared" si="7"/>
        <v>10000</v>
      </c>
      <c r="H24" s="55">
        <f>SUM(H25,H37,H39,H42)</f>
        <v>6257000</v>
      </c>
      <c r="I24" s="55">
        <f t="shared" si="7"/>
        <v>656</v>
      </c>
      <c r="J24" s="55">
        <f t="shared" si="7"/>
        <v>656</v>
      </c>
      <c r="K24" s="55">
        <f aca="true" t="shared" si="8" ref="K24:R24">SUM(K25,K37,K39,K42)</f>
        <v>5725900</v>
      </c>
      <c r="L24" s="55">
        <f t="shared" si="8"/>
        <v>532258</v>
      </c>
      <c r="M24" s="55">
        <f t="shared" si="8"/>
        <v>532258</v>
      </c>
      <c r="N24" s="55">
        <f t="shared" si="8"/>
        <v>5725900</v>
      </c>
      <c r="O24" s="55">
        <f t="shared" si="8"/>
        <v>1285</v>
      </c>
      <c r="P24" s="55">
        <f t="shared" si="8"/>
        <v>1285</v>
      </c>
      <c r="Q24" s="55">
        <f t="shared" si="8"/>
        <v>6257000</v>
      </c>
      <c r="R24" s="55">
        <f t="shared" si="8"/>
        <v>2643311</v>
      </c>
      <c r="S24" s="209">
        <f t="shared" si="1"/>
        <v>42.24566085983698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</row>
    <row r="25" spans="1:55" s="28" customFormat="1" ht="48">
      <c r="A25" s="132"/>
      <c r="B25" s="67">
        <v>85212</v>
      </c>
      <c r="C25" s="101"/>
      <c r="D25" s="99" t="s">
        <v>319</v>
      </c>
      <c r="E25" s="108">
        <f aca="true" t="shared" si="9" ref="E25:R25">SUM(E26:E36)</f>
        <v>5565000</v>
      </c>
      <c r="F25" s="108">
        <f t="shared" si="9"/>
        <v>0</v>
      </c>
      <c r="G25" s="108">
        <f t="shared" si="9"/>
        <v>0</v>
      </c>
      <c r="H25" s="108">
        <f t="shared" si="9"/>
        <v>5565000</v>
      </c>
      <c r="I25" s="108">
        <f t="shared" si="9"/>
        <v>656</v>
      </c>
      <c r="J25" s="108">
        <f t="shared" si="9"/>
        <v>656</v>
      </c>
      <c r="K25" s="108">
        <f t="shared" si="9"/>
        <v>5565000</v>
      </c>
      <c r="L25" s="108">
        <f t="shared" si="9"/>
        <v>1158</v>
      </c>
      <c r="M25" s="108">
        <f t="shared" si="9"/>
        <v>1158</v>
      </c>
      <c r="N25" s="108">
        <f t="shared" si="9"/>
        <v>5565000</v>
      </c>
      <c r="O25" s="108">
        <f t="shared" si="9"/>
        <v>1285</v>
      </c>
      <c r="P25" s="108">
        <f t="shared" si="9"/>
        <v>1285</v>
      </c>
      <c r="Q25" s="108">
        <f t="shared" si="9"/>
        <v>5565000</v>
      </c>
      <c r="R25" s="108">
        <f t="shared" si="9"/>
        <v>2411392</v>
      </c>
      <c r="S25" s="210">
        <f t="shared" si="1"/>
        <v>43.331392632524704</v>
      </c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</row>
    <row r="26" spans="1:55" s="28" customFormat="1" ht="27" customHeight="1">
      <c r="A26" s="132"/>
      <c r="B26" s="67"/>
      <c r="C26" s="101">
        <v>3020</v>
      </c>
      <c r="D26" s="51" t="s">
        <v>354</v>
      </c>
      <c r="E26" s="108">
        <v>1000</v>
      </c>
      <c r="F26" s="114"/>
      <c r="G26" s="114"/>
      <c r="H26" s="114">
        <f aca="true" t="shared" si="10" ref="H26:H34">SUM(E26+F26-G26)</f>
        <v>1000</v>
      </c>
      <c r="I26" s="114"/>
      <c r="J26" s="114"/>
      <c r="K26" s="114">
        <f aca="true" t="shared" si="11" ref="K26:K34">SUM(H26+I26-J26)</f>
        <v>1000</v>
      </c>
      <c r="L26" s="114"/>
      <c r="M26" s="114"/>
      <c r="N26" s="114">
        <f aca="true" t="shared" si="12" ref="N26:N36">SUM(K26+L26-M26)</f>
        <v>1000</v>
      </c>
      <c r="O26" s="114"/>
      <c r="P26" s="114"/>
      <c r="Q26" s="114">
        <f aca="true" t="shared" si="13" ref="Q26:Q36">SUM(N26+O26-P26)</f>
        <v>1000</v>
      </c>
      <c r="R26" s="114">
        <v>0</v>
      </c>
      <c r="S26" s="210">
        <f t="shared" si="1"/>
        <v>0</v>
      </c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</row>
    <row r="27" spans="1:55" s="28" customFormat="1" ht="19.5" customHeight="1">
      <c r="A27" s="132"/>
      <c r="B27" s="67"/>
      <c r="C27" s="101">
        <v>3110</v>
      </c>
      <c r="D27" s="99" t="s">
        <v>136</v>
      </c>
      <c r="E27" s="108">
        <v>5365883</v>
      </c>
      <c r="F27" s="114"/>
      <c r="G27" s="114"/>
      <c r="H27" s="114">
        <f t="shared" si="10"/>
        <v>5365883</v>
      </c>
      <c r="I27" s="114"/>
      <c r="J27" s="114"/>
      <c r="K27" s="114">
        <f t="shared" si="11"/>
        <v>5365883</v>
      </c>
      <c r="L27" s="114"/>
      <c r="M27" s="114"/>
      <c r="N27" s="114">
        <f t="shared" si="12"/>
        <v>5365883</v>
      </c>
      <c r="O27" s="114"/>
      <c r="P27" s="114"/>
      <c r="Q27" s="114">
        <f t="shared" si="13"/>
        <v>5365883</v>
      </c>
      <c r="R27" s="114">
        <v>2305422</v>
      </c>
      <c r="S27" s="210">
        <f t="shared" si="1"/>
        <v>42.96444778986049</v>
      </c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</row>
    <row r="28" spans="1:55" s="28" customFormat="1" ht="22.5" customHeight="1">
      <c r="A28" s="132"/>
      <c r="B28" s="67"/>
      <c r="C28" s="67">
        <v>4010</v>
      </c>
      <c r="D28" s="14" t="s">
        <v>104</v>
      </c>
      <c r="E28" s="108">
        <f>60213</f>
        <v>60213</v>
      </c>
      <c r="F28" s="114"/>
      <c r="G28" s="114"/>
      <c r="H28" s="114">
        <f t="shared" si="10"/>
        <v>60213</v>
      </c>
      <c r="I28" s="114"/>
      <c r="J28" s="114"/>
      <c r="K28" s="114">
        <f t="shared" si="11"/>
        <v>60213</v>
      </c>
      <c r="L28" s="114"/>
      <c r="M28" s="114"/>
      <c r="N28" s="114">
        <f t="shared" si="12"/>
        <v>60213</v>
      </c>
      <c r="O28" s="114"/>
      <c r="P28" s="114"/>
      <c r="Q28" s="114">
        <f t="shared" si="13"/>
        <v>60213</v>
      </c>
      <c r="R28" s="114">
        <v>45418</v>
      </c>
      <c r="S28" s="210">
        <f t="shared" si="1"/>
        <v>75.4288940926378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</row>
    <row r="29" spans="1:55" s="28" customFormat="1" ht="22.5" customHeight="1">
      <c r="A29" s="132"/>
      <c r="B29" s="67"/>
      <c r="C29" s="67">
        <v>4040</v>
      </c>
      <c r="D29" s="14" t="s">
        <v>105</v>
      </c>
      <c r="E29" s="108">
        <v>3800</v>
      </c>
      <c r="F29" s="114"/>
      <c r="G29" s="114"/>
      <c r="H29" s="114">
        <f t="shared" si="10"/>
        <v>3800</v>
      </c>
      <c r="I29" s="114">
        <v>656</v>
      </c>
      <c r="J29" s="114"/>
      <c r="K29" s="114">
        <f t="shared" si="11"/>
        <v>4456</v>
      </c>
      <c r="L29" s="114"/>
      <c r="M29" s="114"/>
      <c r="N29" s="114">
        <f t="shared" si="12"/>
        <v>4456</v>
      </c>
      <c r="O29" s="114"/>
      <c r="P29" s="114"/>
      <c r="Q29" s="114">
        <f t="shared" si="13"/>
        <v>4456</v>
      </c>
      <c r="R29" s="114">
        <v>4455</v>
      </c>
      <c r="S29" s="210">
        <f t="shared" si="1"/>
        <v>99.97755834829444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</row>
    <row r="30" spans="1:55" s="28" customFormat="1" ht="22.5" customHeight="1">
      <c r="A30" s="132"/>
      <c r="B30" s="67"/>
      <c r="C30" s="67">
        <v>4110</v>
      </c>
      <c r="D30" s="14" t="s">
        <v>106</v>
      </c>
      <c r="E30" s="108">
        <f>11631+90000</f>
        <v>101631</v>
      </c>
      <c r="F30" s="114"/>
      <c r="G30" s="114"/>
      <c r="H30" s="114">
        <f t="shared" si="10"/>
        <v>101631</v>
      </c>
      <c r="I30" s="114"/>
      <c r="J30" s="114"/>
      <c r="K30" s="114">
        <f t="shared" si="11"/>
        <v>101631</v>
      </c>
      <c r="L30" s="114"/>
      <c r="M30" s="114">
        <v>158</v>
      </c>
      <c r="N30" s="114">
        <f t="shared" si="12"/>
        <v>101473</v>
      </c>
      <c r="O30" s="114"/>
      <c r="P30" s="114"/>
      <c r="Q30" s="114">
        <f t="shared" si="13"/>
        <v>101473</v>
      </c>
      <c r="R30" s="114">
        <v>46952</v>
      </c>
      <c r="S30" s="210">
        <f t="shared" si="1"/>
        <v>46.270436470785334</v>
      </c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</row>
    <row r="31" spans="1:55" s="28" customFormat="1" ht="19.5" customHeight="1">
      <c r="A31" s="132"/>
      <c r="B31" s="67"/>
      <c r="C31" s="67">
        <v>4120</v>
      </c>
      <c r="D31" s="14" t="s">
        <v>107</v>
      </c>
      <c r="E31" s="108">
        <f>1181</f>
        <v>1181</v>
      </c>
      <c r="F31" s="114"/>
      <c r="G31" s="114"/>
      <c r="H31" s="114">
        <f t="shared" si="10"/>
        <v>1181</v>
      </c>
      <c r="I31" s="114"/>
      <c r="J31" s="114"/>
      <c r="K31" s="114">
        <f t="shared" si="11"/>
        <v>1181</v>
      </c>
      <c r="L31" s="114"/>
      <c r="M31" s="114"/>
      <c r="N31" s="114">
        <f t="shared" si="12"/>
        <v>1181</v>
      </c>
      <c r="O31" s="114"/>
      <c r="P31" s="114"/>
      <c r="Q31" s="114">
        <f t="shared" si="13"/>
        <v>1181</v>
      </c>
      <c r="R31" s="114">
        <v>1181</v>
      </c>
      <c r="S31" s="210">
        <f t="shared" si="1"/>
        <v>100</v>
      </c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</row>
    <row r="32" spans="1:55" s="28" customFormat="1" ht="19.5" customHeight="1">
      <c r="A32" s="132"/>
      <c r="B32" s="67"/>
      <c r="C32" s="67">
        <v>4210</v>
      </c>
      <c r="D32" s="14" t="s">
        <v>112</v>
      </c>
      <c r="E32" s="108">
        <v>16017</v>
      </c>
      <c r="F32" s="114"/>
      <c r="G32" s="114"/>
      <c r="H32" s="114">
        <f t="shared" si="10"/>
        <v>16017</v>
      </c>
      <c r="I32" s="114"/>
      <c r="J32" s="114">
        <v>656</v>
      </c>
      <c r="K32" s="114">
        <f t="shared" si="11"/>
        <v>15361</v>
      </c>
      <c r="L32" s="114"/>
      <c r="M32" s="114"/>
      <c r="N32" s="114">
        <f t="shared" si="12"/>
        <v>15361</v>
      </c>
      <c r="O32" s="114"/>
      <c r="P32" s="114">
        <v>1285</v>
      </c>
      <c r="Q32" s="114">
        <f t="shared" si="13"/>
        <v>14076</v>
      </c>
      <c r="R32" s="114">
        <v>1107</v>
      </c>
      <c r="S32" s="210">
        <f t="shared" si="1"/>
        <v>7.864450127877237</v>
      </c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</row>
    <row r="33" spans="1:55" s="28" customFormat="1" ht="19.5" customHeight="1">
      <c r="A33" s="132"/>
      <c r="B33" s="67"/>
      <c r="C33" s="67">
        <v>4300</v>
      </c>
      <c r="D33" s="14" t="s">
        <v>99</v>
      </c>
      <c r="E33" s="108">
        <v>12000</v>
      </c>
      <c r="F33" s="114"/>
      <c r="G33" s="114"/>
      <c r="H33" s="114">
        <f t="shared" si="10"/>
        <v>12000</v>
      </c>
      <c r="I33" s="114"/>
      <c r="J33" s="114"/>
      <c r="K33" s="114">
        <f t="shared" si="11"/>
        <v>12000</v>
      </c>
      <c r="L33" s="114"/>
      <c r="M33" s="114">
        <v>1000</v>
      </c>
      <c r="N33" s="114">
        <f t="shared" si="12"/>
        <v>11000</v>
      </c>
      <c r="O33" s="114"/>
      <c r="P33" s="114"/>
      <c r="Q33" s="114">
        <f t="shared" si="13"/>
        <v>11000</v>
      </c>
      <c r="R33" s="114">
        <v>3815</v>
      </c>
      <c r="S33" s="210">
        <f t="shared" si="1"/>
        <v>34.68181818181818</v>
      </c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</row>
    <row r="34" spans="1:55" s="28" customFormat="1" ht="19.5" customHeight="1">
      <c r="A34" s="132"/>
      <c r="B34" s="67"/>
      <c r="C34" s="67">
        <v>4410</v>
      </c>
      <c r="D34" s="14" t="s">
        <v>110</v>
      </c>
      <c r="E34" s="108">
        <v>500</v>
      </c>
      <c r="F34" s="114"/>
      <c r="G34" s="114"/>
      <c r="H34" s="114">
        <f t="shared" si="10"/>
        <v>500</v>
      </c>
      <c r="I34" s="114"/>
      <c r="J34" s="114"/>
      <c r="K34" s="114">
        <f t="shared" si="11"/>
        <v>500</v>
      </c>
      <c r="L34" s="114">
        <v>1000</v>
      </c>
      <c r="M34" s="114"/>
      <c r="N34" s="114">
        <f t="shared" si="12"/>
        <v>1500</v>
      </c>
      <c r="O34" s="114"/>
      <c r="P34" s="114"/>
      <c r="Q34" s="114">
        <f t="shared" si="13"/>
        <v>1500</v>
      </c>
      <c r="R34" s="114">
        <v>842</v>
      </c>
      <c r="S34" s="210">
        <f t="shared" si="1"/>
        <v>56.13333333333333</v>
      </c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</row>
    <row r="35" spans="1:55" s="28" customFormat="1" ht="19.5" customHeight="1">
      <c r="A35" s="132"/>
      <c r="B35" s="67"/>
      <c r="C35" s="67">
        <v>4430</v>
      </c>
      <c r="D35" s="14" t="s">
        <v>114</v>
      </c>
      <c r="E35" s="108"/>
      <c r="F35" s="114"/>
      <c r="G35" s="114"/>
      <c r="H35" s="114">
        <v>0</v>
      </c>
      <c r="I35" s="114"/>
      <c r="J35" s="114"/>
      <c r="K35" s="114"/>
      <c r="L35" s="114"/>
      <c r="M35" s="114"/>
      <c r="N35" s="114">
        <f t="shared" si="12"/>
        <v>0</v>
      </c>
      <c r="O35" s="114">
        <v>1285</v>
      </c>
      <c r="P35" s="114"/>
      <c r="Q35" s="114">
        <f t="shared" si="13"/>
        <v>1285</v>
      </c>
      <c r="R35" s="114">
        <v>0</v>
      </c>
      <c r="S35" s="210">
        <f t="shared" si="1"/>
        <v>0</v>
      </c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</row>
    <row r="36" spans="1:55" s="28" customFormat="1" ht="22.5">
      <c r="A36" s="132"/>
      <c r="B36" s="67"/>
      <c r="C36" s="67">
        <v>4440</v>
      </c>
      <c r="D36" s="14" t="s">
        <v>108</v>
      </c>
      <c r="E36" s="108">
        <v>2775</v>
      </c>
      <c r="F36" s="114"/>
      <c r="G36" s="114"/>
      <c r="H36" s="114">
        <f>SUM(E36+F36-G36)</f>
        <v>2775</v>
      </c>
      <c r="I36" s="114"/>
      <c r="J36" s="114"/>
      <c r="K36" s="114">
        <f>SUM(H36+I36-J36)</f>
        <v>2775</v>
      </c>
      <c r="L36" s="114">
        <v>158</v>
      </c>
      <c r="M36" s="114"/>
      <c r="N36" s="114">
        <f t="shared" si="12"/>
        <v>2933</v>
      </c>
      <c r="O36" s="114"/>
      <c r="P36" s="114"/>
      <c r="Q36" s="114">
        <f t="shared" si="13"/>
        <v>2933</v>
      </c>
      <c r="R36" s="114">
        <v>2200</v>
      </c>
      <c r="S36" s="210">
        <f t="shared" si="1"/>
        <v>75.00852369587453</v>
      </c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</row>
    <row r="37" spans="1:55" s="28" customFormat="1" ht="67.5">
      <c r="A37" s="93"/>
      <c r="B37" s="67">
        <v>85213</v>
      </c>
      <c r="C37" s="102"/>
      <c r="D37" s="99" t="s">
        <v>237</v>
      </c>
      <c r="E37" s="114">
        <f aca="true" t="shared" si="14" ref="E37:R37">SUM(E38)</f>
        <v>160900</v>
      </c>
      <c r="F37" s="114">
        <f t="shared" si="14"/>
        <v>0</v>
      </c>
      <c r="G37" s="114">
        <f t="shared" si="14"/>
        <v>0</v>
      </c>
      <c r="H37" s="114">
        <f t="shared" si="14"/>
        <v>160900</v>
      </c>
      <c r="I37" s="114">
        <f t="shared" si="14"/>
        <v>0</v>
      </c>
      <c r="J37" s="114">
        <f t="shared" si="14"/>
        <v>0</v>
      </c>
      <c r="K37" s="114">
        <f t="shared" si="14"/>
        <v>160900</v>
      </c>
      <c r="L37" s="114">
        <f t="shared" si="14"/>
        <v>0</v>
      </c>
      <c r="M37" s="114">
        <f t="shared" si="14"/>
        <v>0</v>
      </c>
      <c r="N37" s="114">
        <f t="shared" si="14"/>
        <v>160900</v>
      </c>
      <c r="O37" s="114">
        <f t="shared" si="14"/>
        <v>0</v>
      </c>
      <c r="P37" s="114">
        <f t="shared" si="14"/>
        <v>0</v>
      </c>
      <c r="Q37" s="114">
        <f t="shared" si="14"/>
        <v>160900</v>
      </c>
      <c r="R37" s="114">
        <f t="shared" si="14"/>
        <v>30588</v>
      </c>
      <c r="S37" s="210">
        <f t="shared" si="1"/>
        <v>19.010565568676196</v>
      </c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</row>
    <row r="38" spans="1:55" s="28" customFormat="1" ht="27" customHeight="1">
      <c r="A38" s="93"/>
      <c r="B38" s="67"/>
      <c r="C38" s="102">
        <v>4130</v>
      </c>
      <c r="D38" s="99" t="s">
        <v>145</v>
      </c>
      <c r="E38" s="108">
        <v>160900</v>
      </c>
      <c r="F38" s="114"/>
      <c r="G38" s="114"/>
      <c r="H38" s="114">
        <f>SUM(E38+F38-G38)</f>
        <v>160900</v>
      </c>
      <c r="I38" s="114"/>
      <c r="J38" s="114"/>
      <c r="K38" s="114">
        <f>SUM(H38+I38-J38)</f>
        <v>160900</v>
      </c>
      <c r="L38" s="114"/>
      <c r="M38" s="114"/>
      <c r="N38" s="114">
        <f>SUM(K38+L38-M38)</f>
        <v>160900</v>
      </c>
      <c r="O38" s="114"/>
      <c r="P38" s="114"/>
      <c r="Q38" s="114">
        <f>SUM(N38+O38-P38)</f>
        <v>160900</v>
      </c>
      <c r="R38" s="114">
        <v>30588</v>
      </c>
      <c r="S38" s="210">
        <f t="shared" si="1"/>
        <v>19.010565568676196</v>
      </c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</row>
    <row r="39" spans="1:55" s="214" customFormat="1" ht="33.75" hidden="1">
      <c r="A39" s="84"/>
      <c r="B39" s="84">
        <v>85214</v>
      </c>
      <c r="C39" s="164"/>
      <c r="D39" s="172" t="s">
        <v>73</v>
      </c>
      <c r="E39" s="115">
        <f aca="true" t="shared" si="15" ref="E39:R39">SUM(E40:E41)</f>
        <v>531100</v>
      </c>
      <c r="F39" s="115">
        <f t="shared" si="15"/>
        <v>10000</v>
      </c>
      <c r="G39" s="115">
        <f t="shared" si="15"/>
        <v>10000</v>
      </c>
      <c r="H39" s="115">
        <f t="shared" si="15"/>
        <v>0</v>
      </c>
      <c r="I39" s="115">
        <f t="shared" si="15"/>
        <v>0</v>
      </c>
      <c r="J39" s="115">
        <f t="shared" si="15"/>
        <v>0</v>
      </c>
      <c r="K39" s="115">
        <f t="shared" si="15"/>
        <v>0</v>
      </c>
      <c r="L39" s="115">
        <f t="shared" si="15"/>
        <v>0</v>
      </c>
      <c r="M39" s="115">
        <f t="shared" si="15"/>
        <v>531100</v>
      </c>
      <c r="N39" s="115">
        <f t="shared" si="15"/>
        <v>-531100</v>
      </c>
      <c r="O39" s="115">
        <f t="shared" si="15"/>
        <v>0</v>
      </c>
      <c r="P39" s="115">
        <f t="shared" si="15"/>
        <v>0</v>
      </c>
      <c r="Q39" s="115">
        <f t="shared" si="15"/>
        <v>0</v>
      </c>
      <c r="R39" s="115">
        <f t="shared" si="15"/>
        <v>0</v>
      </c>
      <c r="S39" s="210" t="s">
        <v>275</v>
      </c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</row>
    <row r="40" spans="1:55" s="214" customFormat="1" ht="19.5" customHeight="1" hidden="1">
      <c r="A40" s="84"/>
      <c r="B40" s="109"/>
      <c r="C40" s="164">
        <v>3110</v>
      </c>
      <c r="D40" s="172" t="s">
        <v>136</v>
      </c>
      <c r="E40" s="115">
        <f>531100</f>
        <v>531100</v>
      </c>
      <c r="F40" s="115"/>
      <c r="G40" s="115">
        <v>10000</v>
      </c>
      <c r="H40" s="115">
        <v>0</v>
      </c>
      <c r="I40" s="115"/>
      <c r="J40" s="115"/>
      <c r="K40" s="115">
        <f>SUM(H40+I40-J40)</f>
        <v>0</v>
      </c>
      <c r="L40" s="115"/>
      <c r="M40" s="115">
        <v>521100</v>
      </c>
      <c r="N40" s="115">
        <f>SUM(K40+L40-M40)</f>
        <v>-521100</v>
      </c>
      <c r="O40" s="115"/>
      <c r="P40" s="115"/>
      <c r="Q40" s="115">
        <v>0</v>
      </c>
      <c r="R40" s="115">
        <v>0</v>
      </c>
      <c r="S40" s="210" t="s">
        <v>275</v>
      </c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</row>
    <row r="41" spans="1:55" s="214" customFormat="1" ht="21.75" customHeight="1" hidden="1">
      <c r="A41" s="84"/>
      <c r="B41" s="109"/>
      <c r="C41" s="109">
        <v>4110</v>
      </c>
      <c r="D41" s="14" t="s">
        <v>106</v>
      </c>
      <c r="E41" s="115">
        <v>0</v>
      </c>
      <c r="F41" s="115">
        <v>10000</v>
      </c>
      <c r="G41" s="115"/>
      <c r="H41" s="115">
        <v>0</v>
      </c>
      <c r="I41" s="115"/>
      <c r="J41" s="115"/>
      <c r="K41" s="115">
        <f>SUM(H41+I41-J41)</f>
        <v>0</v>
      </c>
      <c r="L41" s="115"/>
      <c r="M41" s="115">
        <v>10000</v>
      </c>
      <c r="N41" s="115">
        <f>SUM(K41+L41-M41)</f>
        <v>-10000</v>
      </c>
      <c r="O41" s="115"/>
      <c r="P41" s="115"/>
      <c r="Q41" s="115">
        <v>0</v>
      </c>
      <c r="R41" s="115">
        <v>0</v>
      </c>
      <c r="S41" s="210" t="s">
        <v>275</v>
      </c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</row>
    <row r="42" spans="1:55" s="214" customFormat="1" ht="34.5" customHeight="1">
      <c r="A42" s="84"/>
      <c r="B42" s="84">
        <v>85214</v>
      </c>
      <c r="C42" s="164"/>
      <c r="D42" s="172" t="s">
        <v>355</v>
      </c>
      <c r="E42" s="115"/>
      <c r="F42" s="115"/>
      <c r="G42" s="115"/>
      <c r="H42" s="115">
        <f>SUM(H43:H44)</f>
        <v>531100</v>
      </c>
      <c r="I42" s="115"/>
      <c r="J42" s="115"/>
      <c r="K42" s="115">
        <f aca="true" t="shared" si="16" ref="K42:R42">SUM(K43:K44)</f>
        <v>0</v>
      </c>
      <c r="L42" s="115">
        <f t="shared" si="16"/>
        <v>531100</v>
      </c>
      <c r="M42" s="115">
        <f t="shared" si="16"/>
        <v>0</v>
      </c>
      <c r="N42" s="115">
        <f t="shared" si="16"/>
        <v>531100</v>
      </c>
      <c r="O42" s="115">
        <f t="shared" si="16"/>
        <v>0</v>
      </c>
      <c r="P42" s="115">
        <f t="shared" si="16"/>
        <v>0</v>
      </c>
      <c r="Q42" s="115">
        <f t="shared" si="16"/>
        <v>531100</v>
      </c>
      <c r="R42" s="115">
        <f t="shared" si="16"/>
        <v>201331</v>
      </c>
      <c r="S42" s="210">
        <f t="shared" si="1"/>
        <v>37.90830352099416</v>
      </c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</row>
    <row r="43" spans="1:55" s="214" customFormat="1" ht="21.75" customHeight="1">
      <c r="A43" s="84"/>
      <c r="B43" s="109"/>
      <c r="C43" s="164">
        <v>3110</v>
      </c>
      <c r="D43" s="172" t="s">
        <v>136</v>
      </c>
      <c r="E43" s="115"/>
      <c r="F43" s="115"/>
      <c r="G43" s="115"/>
      <c r="H43" s="115">
        <v>521100</v>
      </c>
      <c r="I43" s="115"/>
      <c r="J43" s="115"/>
      <c r="K43" s="115">
        <v>0</v>
      </c>
      <c r="L43" s="115">
        <v>521100</v>
      </c>
      <c r="M43" s="115"/>
      <c r="N43" s="115">
        <f>SUM(K43+L43-M43)</f>
        <v>521100</v>
      </c>
      <c r="O43" s="115"/>
      <c r="P43" s="115"/>
      <c r="Q43" s="115">
        <f>SUM(N43+O43-P43)</f>
        <v>521100</v>
      </c>
      <c r="R43" s="115">
        <v>200264</v>
      </c>
      <c r="S43" s="210">
        <f t="shared" si="1"/>
        <v>38.431011322203034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</row>
    <row r="44" spans="1:55" s="214" customFormat="1" ht="21.75" customHeight="1">
      <c r="A44" s="84"/>
      <c r="B44" s="109"/>
      <c r="C44" s="109">
        <v>4110</v>
      </c>
      <c r="D44" s="14" t="s">
        <v>106</v>
      </c>
      <c r="E44" s="115"/>
      <c r="F44" s="115"/>
      <c r="G44" s="115"/>
      <c r="H44" s="115">
        <v>10000</v>
      </c>
      <c r="I44" s="115"/>
      <c r="J44" s="115"/>
      <c r="K44" s="115">
        <v>0</v>
      </c>
      <c r="L44" s="115">
        <v>10000</v>
      </c>
      <c r="M44" s="115"/>
      <c r="N44" s="115">
        <f>SUM(K44+L44-M44)</f>
        <v>10000</v>
      </c>
      <c r="O44" s="115"/>
      <c r="P44" s="115"/>
      <c r="Q44" s="115">
        <f>SUM(N44+O44-P44)</f>
        <v>10000</v>
      </c>
      <c r="R44" s="115">
        <v>1067</v>
      </c>
      <c r="S44" s="210">
        <f t="shared" si="1"/>
        <v>10.67</v>
      </c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</row>
    <row r="45" spans="1:55" ht="22.5" customHeight="1">
      <c r="A45" s="9"/>
      <c r="B45" s="9"/>
      <c r="C45" s="9"/>
      <c r="D45" s="18" t="s">
        <v>87</v>
      </c>
      <c r="E45" s="55">
        <f aca="true" t="shared" si="17" ref="E45:Q45">SUM(E24,E20,E16,E9,)</f>
        <v>6404737</v>
      </c>
      <c r="F45" s="55">
        <f t="shared" si="17"/>
        <v>10000</v>
      </c>
      <c r="G45" s="55">
        <f t="shared" si="17"/>
        <v>10000</v>
      </c>
      <c r="H45" s="55">
        <f t="shared" si="17"/>
        <v>6404737</v>
      </c>
      <c r="I45" s="55">
        <f t="shared" si="17"/>
        <v>2056</v>
      </c>
      <c r="J45" s="55">
        <f t="shared" si="17"/>
        <v>2056</v>
      </c>
      <c r="K45" s="55">
        <f t="shared" si="17"/>
        <v>5873637</v>
      </c>
      <c r="L45" s="55">
        <f t="shared" si="17"/>
        <v>533384</v>
      </c>
      <c r="M45" s="55">
        <f t="shared" si="17"/>
        <v>533384</v>
      </c>
      <c r="N45" s="55">
        <f t="shared" si="17"/>
        <v>5873637</v>
      </c>
      <c r="O45" s="55">
        <f t="shared" si="17"/>
        <v>1285</v>
      </c>
      <c r="P45" s="55">
        <f t="shared" si="17"/>
        <v>1285</v>
      </c>
      <c r="Q45" s="55">
        <f t="shared" si="17"/>
        <v>6404737</v>
      </c>
      <c r="R45" s="55">
        <f>SUM(R24,R20,R16,R9,)</f>
        <v>2777518</v>
      </c>
      <c r="S45" s="181">
        <f t="shared" si="1"/>
        <v>43.366620674666265</v>
      </c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</row>
    <row r="52" ht="12.75">
      <c r="E52" s="52"/>
    </row>
    <row r="53" ht="12.75">
      <c r="E53" s="52"/>
    </row>
    <row r="54" ht="12.75">
      <c r="E54" s="215"/>
    </row>
    <row r="56" spans="6:15" ht="12.75">
      <c r="F56" s="12"/>
      <c r="I56" s="12"/>
      <c r="L56" s="12"/>
      <c r="O56" s="12"/>
    </row>
  </sheetData>
  <mergeCells count="8">
    <mergeCell ref="H7:H8"/>
    <mergeCell ref="Q7:Q8"/>
    <mergeCell ref="R7:S7"/>
    <mergeCell ref="A6:D6"/>
    <mergeCell ref="A7:A8"/>
    <mergeCell ref="B7:B8"/>
    <mergeCell ref="C7:C8"/>
    <mergeCell ref="D7:D8"/>
  </mergeCells>
  <printOptions horizontalCentered="1"/>
  <pageMargins left="0.7874015748031497" right="0.5905511811023623" top="0.7874015748031497" bottom="0.7874015748031497" header="0.5118110236220472" footer="0.31496062992125984"/>
  <pageSetup horizontalDpi="600" verticalDpi="600" orientation="portrait" paperSize="9" r:id="rId3"/>
  <headerFooter alignWithMargins="0">
    <oddFooter>&amp;C&amp;8Administracja rządowa - str.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8">
      <selection activeCell="I22" sqref="I22"/>
    </sheetView>
  </sheetViews>
  <sheetFormatPr defaultColWidth="9.00390625" defaultRowHeight="12.75"/>
  <cols>
    <col min="1" max="1" width="6.75390625" style="7" customWidth="1"/>
    <col min="2" max="2" width="7.25390625" style="7" bestFit="1" customWidth="1"/>
    <col min="3" max="3" width="5.00390625" style="7" bestFit="1" customWidth="1"/>
    <col min="4" max="4" width="24.625" style="7" customWidth="1"/>
    <col min="5" max="5" width="12.125" style="7" customWidth="1"/>
    <col min="6" max="6" width="11.00390625" style="69" hidden="1" customWidth="1"/>
    <col min="7" max="7" width="11.625" style="69" hidden="1" customWidth="1"/>
    <col min="8" max="9" width="11.25390625" style="0" customWidth="1"/>
    <col min="10" max="10" width="7.25390625" style="0" customWidth="1"/>
  </cols>
  <sheetData>
    <row r="1" spans="5:9" ht="12.75">
      <c r="E1" s="77"/>
      <c r="F1" s="156" t="s">
        <v>357</v>
      </c>
      <c r="I1" s="31" t="s">
        <v>363</v>
      </c>
    </row>
    <row r="2" spans="5:9" ht="12.75">
      <c r="E2" s="77"/>
      <c r="F2" s="156" t="s">
        <v>358</v>
      </c>
      <c r="I2" s="31" t="s">
        <v>259</v>
      </c>
    </row>
    <row r="3" spans="5:9" ht="12.75">
      <c r="E3" s="77"/>
      <c r="F3" s="156" t="s">
        <v>359</v>
      </c>
      <c r="I3" s="31" t="s">
        <v>255</v>
      </c>
    </row>
    <row r="4" spans="5:9" ht="12.75">
      <c r="E4" s="77"/>
      <c r="F4" s="156" t="s">
        <v>360</v>
      </c>
      <c r="I4" s="31" t="s">
        <v>274</v>
      </c>
    </row>
    <row r="6" spans="1:6" ht="63" customHeight="1">
      <c r="A6" s="410" t="s">
        <v>362</v>
      </c>
      <c r="B6" s="410"/>
      <c r="C6" s="410"/>
      <c r="D6" s="410"/>
      <c r="E6" s="217"/>
      <c r="F6" s="217"/>
    </row>
    <row r="7" spans="1:10" ht="18.75" customHeight="1">
      <c r="A7" s="393" t="s">
        <v>0</v>
      </c>
      <c r="B7" s="393" t="s">
        <v>1</v>
      </c>
      <c r="C7" s="393" t="s">
        <v>2</v>
      </c>
      <c r="D7" s="393" t="s">
        <v>3</v>
      </c>
      <c r="E7" s="411" t="s">
        <v>173</v>
      </c>
      <c r="F7" s="122"/>
      <c r="G7" s="122"/>
      <c r="H7" s="408" t="s">
        <v>239</v>
      </c>
      <c r="I7" s="379" t="s">
        <v>252</v>
      </c>
      <c r="J7" s="380"/>
    </row>
    <row r="8" spans="1:10" s="7" customFormat="1" ht="16.5" customHeight="1">
      <c r="A8" s="393"/>
      <c r="B8" s="393"/>
      <c r="C8" s="393"/>
      <c r="D8" s="393"/>
      <c r="E8" s="411"/>
      <c r="F8" s="143" t="s">
        <v>241</v>
      </c>
      <c r="G8" s="143" t="s">
        <v>227</v>
      </c>
      <c r="H8" s="408"/>
      <c r="I8" s="143" t="s">
        <v>253</v>
      </c>
      <c r="J8" s="143" t="s">
        <v>254</v>
      </c>
    </row>
    <row r="9" spans="1:10" s="7" customFormat="1" ht="24.75" customHeight="1">
      <c r="A9" s="1">
        <v>801</v>
      </c>
      <c r="B9" s="1"/>
      <c r="C9" s="1"/>
      <c r="D9" s="73" t="s">
        <v>134</v>
      </c>
      <c r="E9" s="219">
        <f aca="true" t="shared" si="0" ref="E9:I10">SUM(E10)</f>
        <v>0</v>
      </c>
      <c r="F9" s="219">
        <f t="shared" si="0"/>
        <v>300</v>
      </c>
      <c r="G9" s="219">
        <f t="shared" si="0"/>
        <v>0</v>
      </c>
      <c r="H9" s="219">
        <f t="shared" si="0"/>
        <v>300</v>
      </c>
      <c r="I9" s="219">
        <f t="shared" si="0"/>
        <v>300</v>
      </c>
      <c r="J9" s="209">
        <f aca="true" t="shared" si="1" ref="J9:J22">SUM(I9/H9)*100</f>
        <v>100</v>
      </c>
    </row>
    <row r="10" spans="1:10" s="28" customFormat="1" ht="24.75" customHeight="1">
      <c r="A10" s="74"/>
      <c r="B10" s="74">
        <v>80110</v>
      </c>
      <c r="C10" s="74"/>
      <c r="D10" s="14" t="s">
        <v>66</v>
      </c>
      <c r="E10" s="220">
        <f t="shared" si="0"/>
        <v>0</v>
      </c>
      <c r="F10" s="220">
        <f t="shared" si="0"/>
        <v>300</v>
      </c>
      <c r="G10" s="220">
        <f t="shared" si="0"/>
        <v>0</v>
      </c>
      <c r="H10" s="220">
        <f t="shared" si="0"/>
        <v>300</v>
      </c>
      <c r="I10" s="220">
        <f t="shared" si="0"/>
        <v>300</v>
      </c>
      <c r="J10" s="210">
        <f t="shared" si="1"/>
        <v>100</v>
      </c>
    </row>
    <row r="11" spans="1:10" s="28" customFormat="1" ht="24.75" customHeight="1">
      <c r="A11" s="74"/>
      <c r="B11" s="74"/>
      <c r="C11" s="74">
        <v>4210</v>
      </c>
      <c r="D11" s="14" t="s">
        <v>112</v>
      </c>
      <c r="E11" s="220">
        <v>0</v>
      </c>
      <c r="F11" s="114">
        <v>300</v>
      </c>
      <c r="G11" s="114"/>
      <c r="H11" s="114">
        <f>SUM(E11+F11-G11)</f>
        <v>300</v>
      </c>
      <c r="I11" s="114">
        <v>300</v>
      </c>
      <c r="J11" s="210">
        <f t="shared" si="1"/>
        <v>100</v>
      </c>
    </row>
    <row r="12" spans="1:10" s="185" customFormat="1" ht="24.75" customHeight="1">
      <c r="A12" s="43" t="s">
        <v>82</v>
      </c>
      <c r="B12" s="5"/>
      <c r="C12" s="5"/>
      <c r="D12" s="22" t="s">
        <v>88</v>
      </c>
      <c r="E12" s="19">
        <f>SUM(E13,E15,E17,)</f>
        <v>45000</v>
      </c>
      <c r="F12" s="19">
        <f>SUM(F13,F15,F17,)</f>
        <v>5500</v>
      </c>
      <c r="G12" s="19">
        <f>SUM(G13,G15,G17,)</f>
        <v>0</v>
      </c>
      <c r="H12" s="19">
        <f>SUM(H13,H15,H17,)</f>
        <v>50500</v>
      </c>
      <c r="I12" s="19">
        <f>SUM(I13,I15,I17,)</f>
        <v>24000</v>
      </c>
      <c r="J12" s="209">
        <f t="shared" si="1"/>
        <v>47.524752475247524</v>
      </c>
    </row>
    <row r="13" spans="1:10" s="28" customFormat="1" ht="24.75" customHeight="1">
      <c r="A13" s="93"/>
      <c r="B13" s="67">
        <v>92109</v>
      </c>
      <c r="C13" s="67"/>
      <c r="D13" s="186" t="s">
        <v>185</v>
      </c>
      <c r="E13" s="108">
        <f>SUM(E14)</f>
        <v>0</v>
      </c>
      <c r="F13" s="108">
        <f>SUM(F14)</f>
        <v>3500</v>
      </c>
      <c r="G13" s="108">
        <f>SUM(G14)</f>
        <v>0</v>
      </c>
      <c r="H13" s="108">
        <f>SUM(H14)</f>
        <v>3500</v>
      </c>
      <c r="I13" s="108">
        <f>SUM(I14)</f>
        <v>0</v>
      </c>
      <c r="J13" s="210">
        <f t="shared" si="1"/>
        <v>0</v>
      </c>
    </row>
    <row r="14" spans="1:10" s="28" customFormat="1" ht="24.75" customHeight="1">
      <c r="A14" s="132"/>
      <c r="B14" s="117"/>
      <c r="C14" s="67">
        <v>2480</v>
      </c>
      <c r="D14" s="14" t="s">
        <v>361</v>
      </c>
      <c r="E14" s="108">
        <v>0</v>
      </c>
      <c r="F14" s="108">
        <v>3500</v>
      </c>
      <c r="G14" s="108"/>
      <c r="H14" s="108">
        <f>SUM(E14+F14-G14)</f>
        <v>3500</v>
      </c>
      <c r="I14" s="108">
        <v>0</v>
      </c>
      <c r="J14" s="210">
        <f t="shared" si="1"/>
        <v>0</v>
      </c>
    </row>
    <row r="15" spans="1:10" s="28" customFormat="1" ht="24.75" customHeight="1">
      <c r="A15" s="93"/>
      <c r="B15" s="93" t="s">
        <v>83</v>
      </c>
      <c r="C15" s="67"/>
      <c r="D15" s="14" t="s">
        <v>84</v>
      </c>
      <c r="E15" s="108">
        <f>E16</f>
        <v>45000</v>
      </c>
      <c r="F15" s="108">
        <f>F16</f>
        <v>0</v>
      </c>
      <c r="G15" s="108">
        <f>G16</f>
        <v>0</v>
      </c>
      <c r="H15" s="108">
        <f>H16</f>
        <v>45000</v>
      </c>
      <c r="I15" s="108">
        <f>I16</f>
        <v>22500</v>
      </c>
      <c r="J15" s="210">
        <f t="shared" si="1"/>
        <v>50</v>
      </c>
    </row>
    <row r="16" spans="1:10" s="28" customFormat="1" ht="22.5">
      <c r="A16" s="93"/>
      <c r="B16" s="93"/>
      <c r="C16" s="67">
        <v>2480</v>
      </c>
      <c r="D16" s="14" t="s">
        <v>361</v>
      </c>
      <c r="E16" s="108">
        <v>45000</v>
      </c>
      <c r="F16" s="114"/>
      <c r="G16" s="114"/>
      <c r="H16" s="114">
        <f>SUM(E16+F16-G16)</f>
        <v>45000</v>
      </c>
      <c r="I16" s="114">
        <v>22500</v>
      </c>
      <c r="J16" s="210">
        <f t="shared" si="1"/>
        <v>50</v>
      </c>
    </row>
    <row r="17" spans="1:10" s="28" customFormat="1" ht="24" customHeight="1">
      <c r="A17" s="93"/>
      <c r="B17" s="93">
        <v>92118</v>
      </c>
      <c r="C17" s="67"/>
      <c r="D17" s="51" t="s">
        <v>169</v>
      </c>
      <c r="E17" s="108">
        <f>SUM(E18)</f>
        <v>0</v>
      </c>
      <c r="F17" s="108">
        <f>SUM(F18)</f>
        <v>2000</v>
      </c>
      <c r="G17" s="108">
        <f>SUM(G18)</f>
        <v>0</v>
      </c>
      <c r="H17" s="108">
        <f>SUM(H18)</f>
        <v>2000</v>
      </c>
      <c r="I17" s="108">
        <f>SUM(I18)</f>
        <v>1500</v>
      </c>
      <c r="J17" s="210">
        <f t="shared" si="1"/>
        <v>75</v>
      </c>
    </row>
    <row r="18" spans="1:10" s="28" customFormat="1" ht="24" customHeight="1">
      <c r="A18" s="93"/>
      <c r="B18" s="93"/>
      <c r="C18" s="67">
        <v>2480</v>
      </c>
      <c r="D18" s="14" t="s">
        <v>361</v>
      </c>
      <c r="E18" s="108">
        <v>0</v>
      </c>
      <c r="F18" s="114">
        <v>2000</v>
      </c>
      <c r="G18" s="114"/>
      <c r="H18" s="114">
        <f>SUM(E18+F18-G18)</f>
        <v>2000</v>
      </c>
      <c r="I18" s="114">
        <v>1500</v>
      </c>
      <c r="J18" s="210">
        <f t="shared" si="1"/>
        <v>75</v>
      </c>
    </row>
    <row r="19" spans="1:10" s="54" customFormat="1" ht="24" customHeight="1">
      <c r="A19" s="43">
        <v>926</v>
      </c>
      <c r="B19" s="43"/>
      <c r="C19" s="5"/>
      <c r="D19" s="49" t="s">
        <v>85</v>
      </c>
      <c r="E19" s="19">
        <f aca="true" t="shared" si="2" ref="E19:I20">SUM(E20)</f>
        <v>0</v>
      </c>
      <c r="F19" s="19">
        <f t="shared" si="2"/>
        <v>6200</v>
      </c>
      <c r="G19" s="19">
        <f t="shared" si="2"/>
        <v>0</v>
      </c>
      <c r="H19" s="19">
        <f t="shared" si="2"/>
        <v>6200</v>
      </c>
      <c r="I19" s="19">
        <f t="shared" si="2"/>
        <v>550</v>
      </c>
      <c r="J19" s="209">
        <f t="shared" si="1"/>
        <v>8.870967741935484</v>
      </c>
    </row>
    <row r="20" spans="1:10" s="28" customFormat="1" ht="24" customHeight="1">
      <c r="A20" s="93"/>
      <c r="B20" s="93">
        <v>92605</v>
      </c>
      <c r="C20" s="67"/>
      <c r="D20" s="51" t="s">
        <v>86</v>
      </c>
      <c r="E20" s="108">
        <f t="shared" si="2"/>
        <v>0</v>
      </c>
      <c r="F20" s="108">
        <f t="shared" si="2"/>
        <v>6200</v>
      </c>
      <c r="G20" s="108">
        <f t="shared" si="2"/>
        <v>0</v>
      </c>
      <c r="H20" s="108">
        <f t="shared" si="2"/>
        <v>6200</v>
      </c>
      <c r="I20" s="108">
        <f t="shared" si="2"/>
        <v>550</v>
      </c>
      <c r="J20" s="210">
        <f t="shared" si="1"/>
        <v>8.870967741935484</v>
      </c>
    </row>
    <row r="21" spans="1:10" s="28" customFormat="1" ht="24" customHeight="1">
      <c r="A21" s="93"/>
      <c r="B21" s="93"/>
      <c r="C21" s="67">
        <v>4300</v>
      </c>
      <c r="D21" s="113" t="s">
        <v>99</v>
      </c>
      <c r="E21" s="108">
        <v>0</v>
      </c>
      <c r="F21" s="114">
        <v>6200</v>
      </c>
      <c r="G21" s="114"/>
      <c r="H21" s="114">
        <f>SUM(E21+F21-G21)</f>
        <v>6200</v>
      </c>
      <c r="I21" s="114">
        <v>550</v>
      </c>
      <c r="J21" s="210">
        <f t="shared" si="1"/>
        <v>8.870967741935484</v>
      </c>
    </row>
    <row r="22" spans="1:10" s="185" customFormat="1" ht="24.75" customHeight="1">
      <c r="A22" s="221"/>
      <c r="B22" s="221"/>
      <c r="C22" s="221"/>
      <c r="D22" s="5" t="s">
        <v>87</v>
      </c>
      <c r="E22" s="19">
        <f>SUM(E19,E12,E9,)</f>
        <v>45000</v>
      </c>
      <c r="F22" s="19">
        <f>SUM(F19,F12,F9,)</f>
        <v>12000</v>
      </c>
      <c r="G22" s="19">
        <f>SUM(G19,G12,G9,)</f>
        <v>0</v>
      </c>
      <c r="H22" s="19">
        <f>SUM(H19,H12,H9,)</f>
        <v>57000</v>
      </c>
      <c r="I22" s="19">
        <f>SUM(I19,I12,I9,)</f>
        <v>24850</v>
      </c>
      <c r="J22" s="181">
        <f t="shared" si="1"/>
        <v>43.59649122807018</v>
      </c>
    </row>
    <row r="25" ht="12.75">
      <c r="E25" s="30"/>
    </row>
    <row r="26" ht="12.75">
      <c r="E26" s="30"/>
    </row>
    <row r="27" ht="12.75">
      <c r="E27" s="52"/>
    </row>
    <row r="28" spans="5:6" ht="12.75">
      <c r="E28" s="30"/>
      <c r="F28" s="69">
        <v>6200</v>
      </c>
    </row>
    <row r="29" spans="5:6" ht="12.75">
      <c r="E29" s="30"/>
      <c r="F29" s="69">
        <v>300</v>
      </c>
    </row>
    <row r="30" ht="12.75">
      <c r="F30" s="69">
        <v>2000</v>
      </c>
    </row>
    <row r="31" ht="12.75">
      <c r="F31" s="69">
        <v>3500</v>
      </c>
    </row>
    <row r="32" ht="12.75">
      <c r="F32" s="69">
        <f>SUM(F28:F31)</f>
        <v>12000</v>
      </c>
    </row>
  </sheetData>
  <mergeCells count="8">
    <mergeCell ref="H7:H8"/>
    <mergeCell ref="I7:J7"/>
    <mergeCell ref="A6:D6"/>
    <mergeCell ref="A7:A8"/>
    <mergeCell ref="B7:B8"/>
    <mergeCell ref="C7:C8"/>
    <mergeCell ref="D7:D8"/>
    <mergeCell ref="E7:E8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65"/>
  <sheetViews>
    <sheetView workbookViewId="0" topLeftCell="A1">
      <selection activeCell="D73" sqref="D73"/>
    </sheetView>
  </sheetViews>
  <sheetFormatPr defaultColWidth="9.00390625" defaultRowHeight="12.75"/>
  <cols>
    <col min="1" max="1" width="4.875" style="7" customWidth="1"/>
    <col min="2" max="2" width="7.125" style="7" customWidth="1"/>
    <col min="3" max="3" width="5.00390625" style="7" bestFit="1" customWidth="1"/>
    <col min="4" max="4" width="29.25390625" style="7" customWidth="1"/>
    <col min="5" max="5" width="12.00390625" style="7" customWidth="1"/>
    <col min="6" max="6" width="12.375" style="0" hidden="1" customWidth="1"/>
    <col min="7" max="7" width="12.75390625" style="0" hidden="1" customWidth="1"/>
    <col min="8" max="8" width="13.25390625" style="0" hidden="1" customWidth="1"/>
    <col min="9" max="9" width="11.375" style="0" hidden="1" customWidth="1"/>
    <col min="10" max="10" width="11.875" style="0" hidden="1" customWidth="1"/>
    <col min="11" max="11" width="12.625" style="0" hidden="1" customWidth="1"/>
    <col min="12" max="12" width="35.75390625" style="0" hidden="1" customWidth="1"/>
    <col min="13" max="13" width="15.375" style="0" hidden="1" customWidth="1"/>
    <col min="14" max="15" width="12.25390625" style="0" hidden="1" customWidth="1"/>
    <col min="16" max="16" width="11.375" style="0" hidden="1" customWidth="1"/>
    <col min="17" max="18" width="12.25390625" style="0" hidden="1" customWidth="1"/>
    <col min="19" max="19" width="11.375" style="0" hidden="1" customWidth="1"/>
    <col min="20" max="20" width="12.375" style="0" customWidth="1"/>
    <col min="21" max="21" width="12.00390625" style="0" customWidth="1"/>
    <col min="22" max="22" width="6.75390625" style="0" customWidth="1"/>
  </cols>
  <sheetData>
    <row r="1" spans="5:22" ht="12.75">
      <c r="E1" s="77"/>
      <c r="F1" s="77"/>
      <c r="G1" s="77"/>
      <c r="H1" s="77"/>
      <c r="I1" s="156" t="s">
        <v>364</v>
      </c>
      <c r="J1" s="77"/>
      <c r="K1" s="77"/>
      <c r="L1" s="156" t="s">
        <v>365</v>
      </c>
      <c r="M1" s="77"/>
      <c r="N1" s="77"/>
      <c r="O1" s="156" t="s">
        <v>366</v>
      </c>
      <c r="P1" s="77"/>
      <c r="Q1" s="77"/>
      <c r="R1" s="156" t="s">
        <v>367</v>
      </c>
      <c r="S1" s="77"/>
      <c r="T1" s="77"/>
      <c r="U1" s="31" t="s">
        <v>398</v>
      </c>
      <c r="V1" s="77"/>
    </row>
    <row r="2" spans="5:22" ht="12.75">
      <c r="E2" s="77"/>
      <c r="F2" s="77"/>
      <c r="G2" s="77"/>
      <c r="H2" s="77"/>
      <c r="I2" s="156" t="s">
        <v>368</v>
      </c>
      <c r="J2" s="77"/>
      <c r="K2" s="77"/>
      <c r="L2" s="156" t="s">
        <v>301</v>
      </c>
      <c r="M2" s="77"/>
      <c r="N2" s="77"/>
      <c r="O2" s="156" t="s">
        <v>303</v>
      </c>
      <c r="P2" s="77"/>
      <c r="Q2" s="77"/>
      <c r="R2" s="156" t="s">
        <v>351</v>
      </c>
      <c r="S2" s="77"/>
      <c r="T2" s="77"/>
      <c r="U2" s="31" t="s">
        <v>259</v>
      </c>
      <c r="V2" s="77"/>
    </row>
    <row r="3" spans="5:22" ht="12.75">
      <c r="E3" s="77"/>
      <c r="F3" s="77"/>
      <c r="G3" s="77"/>
      <c r="H3" s="77"/>
      <c r="I3" s="156" t="s">
        <v>369</v>
      </c>
      <c r="J3" s="77"/>
      <c r="K3" s="77"/>
      <c r="L3" s="156" t="s">
        <v>370</v>
      </c>
      <c r="M3" s="77"/>
      <c r="N3" s="77"/>
      <c r="O3" s="156" t="s">
        <v>365</v>
      </c>
      <c r="P3" s="77"/>
      <c r="Q3" s="77"/>
      <c r="R3" s="156" t="s">
        <v>366</v>
      </c>
      <c r="S3" s="77"/>
      <c r="T3" s="77"/>
      <c r="U3" s="31" t="s">
        <v>255</v>
      </c>
      <c r="V3" s="77"/>
    </row>
    <row r="4" spans="5:22" ht="12.75">
      <c r="E4" s="77"/>
      <c r="F4" s="77"/>
      <c r="G4" s="77"/>
      <c r="H4" s="77"/>
      <c r="I4" s="156" t="s">
        <v>307</v>
      </c>
      <c r="J4" s="77"/>
      <c r="K4" s="77"/>
      <c r="L4" s="156" t="s">
        <v>371</v>
      </c>
      <c r="M4" s="77"/>
      <c r="N4" s="77"/>
      <c r="O4" s="156" t="s">
        <v>308</v>
      </c>
      <c r="P4" s="77"/>
      <c r="Q4" s="77"/>
      <c r="R4" s="156" t="s">
        <v>310</v>
      </c>
      <c r="S4" s="77"/>
      <c r="T4" s="77"/>
      <c r="U4" s="31" t="s">
        <v>274</v>
      </c>
      <c r="V4" s="77"/>
    </row>
    <row r="5" spans="5:22" ht="12.75">
      <c r="E5" s="77"/>
      <c r="F5" s="77"/>
      <c r="G5" s="77"/>
      <c r="H5" s="77"/>
      <c r="I5" s="156"/>
      <c r="J5" s="77"/>
      <c r="K5" s="77"/>
      <c r="L5" s="156"/>
      <c r="M5" s="77"/>
      <c r="N5" s="77"/>
      <c r="O5" s="156"/>
      <c r="P5" s="77"/>
      <c r="Q5" s="77"/>
      <c r="R5" s="156"/>
      <c r="S5" s="77"/>
      <c r="T5" s="77"/>
      <c r="U5" s="77"/>
      <c r="V5" s="77"/>
    </row>
    <row r="6" spans="1:8" ht="17.25" customHeight="1">
      <c r="A6" s="363" t="s">
        <v>467</v>
      </c>
      <c r="B6" s="363"/>
      <c r="C6" s="363"/>
      <c r="D6" s="363"/>
      <c r="E6" s="159"/>
      <c r="F6" s="159"/>
      <c r="G6" s="159"/>
      <c r="H6" s="159"/>
    </row>
    <row r="7" spans="1:22" ht="21" customHeight="1">
      <c r="A7" s="403" t="s">
        <v>0</v>
      </c>
      <c r="B7" s="403" t="s">
        <v>1</v>
      </c>
      <c r="C7" s="403" t="s">
        <v>2</v>
      </c>
      <c r="D7" s="403" t="s">
        <v>3</v>
      </c>
      <c r="E7" s="413" t="s">
        <v>173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412" t="s">
        <v>239</v>
      </c>
      <c r="U7" s="379" t="s">
        <v>252</v>
      </c>
      <c r="V7" s="380"/>
    </row>
    <row r="8" spans="1:22" s="28" customFormat="1" ht="18" customHeight="1">
      <c r="A8" s="403"/>
      <c r="B8" s="403"/>
      <c r="C8" s="403"/>
      <c r="D8" s="403"/>
      <c r="E8" s="413"/>
      <c r="F8" s="222" t="s">
        <v>241</v>
      </c>
      <c r="G8" s="222" t="s">
        <v>372</v>
      </c>
      <c r="H8" s="222" t="s">
        <v>173</v>
      </c>
      <c r="I8" s="222" t="s">
        <v>241</v>
      </c>
      <c r="J8" s="222" t="s">
        <v>372</v>
      </c>
      <c r="K8" s="116" t="s">
        <v>174</v>
      </c>
      <c r="L8" s="222" t="s">
        <v>241</v>
      </c>
      <c r="M8" s="222" t="s">
        <v>372</v>
      </c>
      <c r="N8" s="116" t="s">
        <v>174</v>
      </c>
      <c r="O8" s="222" t="s">
        <v>241</v>
      </c>
      <c r="P8" s="222" t="s">
        <v>372</v>
      </c>
      <c r="Q8" s="116" t="s">
        <v>174</v>
      </c>
      <c r="R8" s="222" t="s">
        <v>241</v>
      </c>
      <c r="S8" s="222" t="s">
        <v>372</v>
      </c>
      <c r="T8" s="412"/>
      <c r="U8" s="143" t="s">
        <v>253</v>
      </c>
      <c r="V8" s="143" t="s">
        <v>254</v>
      </c>
    </row>
    <row r="9" spans="1:22" s="185" customFormat="1" ht="21.75" customHeight="1">
      <c r="A9" s="40" t="s">
        <v>94</v>
      </c>
      <c r="B9" s="5"/>
      <c r="C9" s="23"/>
      <c r="D9" s="22" t="s">
        <v>95</v>
      </c>
      <c r="E9" s="53">
        <f>SUM(E10,E13)</f>
        <v>830343</v>
      </c>
      <c r="F9" s="53">
        <f aca="true" t="shared" si="0" ref="F9:U9">SUM(F10,F13)</f>
        <v>200000</v>
      </c>
      <c r="G9" s="53">
        <f t="shared" si="0"/>
        <v>0</v>
      </c>
      <c r="H9" s="53">
        <f t="shared" si="0"/>
        <v>1030343</v>
      </c>
      <c r="I9" s="53">
        <f t="shared" si="0"/>
        <v>0</v>
      </c>
      <c r="J9" s="53">
        <f t="shared" si="0"/>
        <v>0</v>
      </c>
      <c r="K9" s="53">
        <f t="shared" si="0"/>
        <v>1030343</v>
      </c>
      <c r="L9" s="53">
        <f t="shared" si="0"/>
        <v>20000</v>
      </c>
      <c r="M9" s="53">
        <f t="shared" si="0"/>
        <v>0</v>
      </c>
      <c r="N9" s="53">
        <f t="shared" si="0"/>
        <v>1050343</v>
      </c>
      <c r="O9" s="53">
        <f t="shared" si="0"/>
        <v>0</v>
      </c>
      <c r="P9" s="53">
        <f t="shared" si="0"/>
        <v>0</v>
      </c>
      <c r="Q9" s="53">
        <f t="shared" si="0"/>
        <v>1050343</v>
      </c>
      <c r="R9" s="53">
        <f t="shared" si="0"/>
        <v>72500</v>
      </c>
      <c r="S9" s="53">
        <f t="shared" si="0"/>
        <v>72500</v>
      </c>
      <c r="T9" s="53">
        <f t="shared" si="0"/>
        <v>850343</v>
      </c>
      <c r="U9" s="53">
        <f t="shared" si="0"/>
        <v>500000</v>
      </c>
      <c r="V9" s="209">
        <f aca="true" t="shared" si="1" ref="V9:V72">SUM(U9/T9)*100</f>
        <v>58.799801962267</v>
      </c>
    </row>
    <row r="10" spans="1:22" s="28" customFormat="1" ht="21.75" customHeight="1">
      <c r="A10" s="92"/>
      <c r="B10" s="67">
        <v>60013</v>
      </c>
      <c r="C10" s="102"/>
      <c r="D10" s="51" t="s">
        <v>288</v>
      </c>
      <c r="E10" s="75">
        <f>SUM(E11)</f>
        <v>0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>
        <f aca="true" t="shared" si="2" ref="Q10:U11">SUM(Q11)</f>
        <v>0</v>
      </c>
      <c r="R10" s="75">
        <f t="shared" si="2"/>
        <v>72500</v>
      </c>
      <c r="S10" s="75">
        <f t="shared" si="2"/>
        <v>0</v>
      </c>
      <c r="T10" s="75">
        <f t="shared" si="2"/>
        <v>72500</v>
      </c>
      <c r="U10" s="75">
        <f t="shared" si="2"/>
        <v>0</v>
      </c>
      <c r="V10" s="210">
        <f t="shared" si="1"/>
        <v>0</v>
      </c>
    </row>
    <row r="11" spans="1:22" s="28" customFormat="1" ht="67.5">
      <c r="A11" s="92"/>
      <c r="B11" s="67"/>
      <c r="C11" s="102">
        <v>6300</v>
      </c>
      <c r="D11" s="51" t="s">
        <v>373</v>
      </c>
      <c r="E11" s="75">
        <v>0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>
        <f t="shared" si="2"/>
        <v>0</v>
      </c>
      <c r="R11" s="75">
        <f t="shared" si="2"/>
        <v>72500</v>
      </c>
      <c r="S11" s="75">
        <f t="shared" si="2"/>
        <v>0</v>
      </c>
      <c r="T11" s="75">
        <f t="shared" si="2"/>
        <v>72500</v>
      </c>
      <c r="U11" s="75">
        <f t="shared" si="2"/>
        <v>0</v>
      </c>
      <c r="V11" s="210">
        <f t="shared" si="1"/>
        <v>0</v>
      </c>
    </row>
    <row r="12" spans="1:22" s="32" customFormat="1" ht="21.75" customHeight="1">
      <c r="A12" s="223"/>
      <c r="B12" s="224"/>
      <c r="C12" s="225"/>
      <c r="D12" s="65" t="s">
        <v>374</v>
      </c>
      <c r="E12" s="62">
        <v>0</v>
      </c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62">
        <v>0</v>
      </c>
      <c r="R12" s="62">
        <v>72500</v>
      </c>
      <c r="S12" s="62"/>
      <c r="T12" s="62">
        <v>72500</v>
      </c>
      <c r="U12" s="62">
        <v>0</v>
      </c>
      <c r="V12" s="210">
        <f t="shared" si="1"/>
        <v>0</v>
      </c>
    </row>
    <row r="13" spans="1:22" s="28" customFormat="1" ht="21.75" customHeight="1">
      <c r="A13" s="92"/>
      <c r="B13" s="93" t="s">
        <v>96</v>
      </c>
      <c r="C13" s="102"/>
      <c r="D13" s="14" t="s">
        <v>97</v>
      </c>
      <c r="E13" s="75">
        <f aca="true" t="shared" si="3" ref="E13:U13">SUM(E14,E18,)</f>
        <v>830343</v>
      </c>
      <c r="F13" s="75">
        <f t="shared" si="3"/>
        <v>200000</v>
      </c>
      <c r="G13" s="75">
        <f t="shared" si="3"/>
        <v>0</v>
      </c>
      <c r="H13" s="75">
        <f t="shared" si="3"/>
        <v>1030343</v>
      </c>
      <c r="I13" s="75">
        <f t="shared" si="3"/>
        <v>0</v>
      </c>
      <c r="J13" s="75">
        <f t="shared" si="3"/>
        <v>0</v>
      </c>
      <c r="K13" s="75">
        <f t="shared" si="3"/>
        <v>1030343</v>
      </c>
      <c r="L13" s="75">
        <f t="shared" si="3"/>
        <v>20000</v>
      </c>
      <c r="M13" s="75">
        <f t="shared" si="3"/>
        <v>0</v>
      </c>
      <c r="N13" s="75">
        <f t="shared" si="3"/>
        <v>1050343</v>
      </c>
      <c r="O13" s="75">
        <f t="shared" si="3"/>
        <v>0</v>
      </c>
      <c r="P13" s="75">
        <f t="shared" si="3"/>
        <v>0</v>
      </c>
      <c r="Q13" s="75">
        <f t="shared" si="3"/>
        <v>1050343</v>
      </c>
      <c r="R13" s="75">
        <f t="shared" si="3"/>
        <v>0</v>
      </c>
      <c r="S13" s="75">
        <f t="shared" si="3"/>
        <v>72500</v>
      </c>
      <c r="T13" s="75">
        <f t="shared" si="3"/>
        <v>777843</v>
      </c>
      <c r="U13" s="75">
        <f t="shared" si="3"/>
        <v>500000</v>
      </c>
      <c r="V13" s="210">
        <f t="shared" si="1"/>
        <v>64.2803239214083</v>
      </c>
    </row>
    <row r="14" spans="1:22" s="28" customFormat="1" ht="24" customHeight="1">
      <c r="A14" s="100"/>
      <c r="B14" s="67"/>
      <c r="C14" s="102">
        <v>6050</v>
      </c>
      <c r="D14" s="14" t="s">
        <v>93</v>
      </c>
      <c r="E14" s="75">
        <f aca="true" t="shared" si="4" ref="E14:U14">SUM(E15:E17)</f>
        <v>630343</v>
      </c>
      <c r="F14" s="75">
        <f t="shared" si="4"/>
        <v>0</v>
      </c>
      <c r="G14" s="75">
        <f t="shared" si="4"/>
        <v>0</v>
      </c>
      <c r="H14" s="75">
        <f t="shared" si="4"/>
        <v>630343</v>
      </c>
      <c r="I14" s="75">
        <f t="shared" si="4"/>
        <v>0</v>
      </c>
      <c r="J14" s="75">
        <f t="shared" si="4"/>
        <v>0</v>
      </c>
      <c r="K14" s="75">
        <f t="shared" si="4"/>
        <v>630343</v>
      </c>
      <c r="L14" s="75">
        <f t="shared" si="4"/>
        <v>20000</v>
      </c>
      <c r="M14" s="75">
        <f t="shared" si="4"/>
        <v>0</v>
      </c>
      <c r="N14" s="75">
        <f t="shared" si="4"/>
        <v>650343</v>
      </c>
      <c r="O14" s="75">
        <f t="shared" si="4"/>
        <v>0</v>
      </c>
      <c r="P14" s="75">
        <f t="shared" si="4"/>
        <v>0</v>
      </c>
      <c r="Q14" s="75">
        <f t="shared" si="4"/>
        <v>650343</v>
      </c>
      <c r="R14" s="75">
        <f t="shared" si="4"/>
        <v>0</v>
      </c>
      <c r="S14" s="75">
        <f t="shared" si="4"/>
        <v>0</v>
      </c>
      <c r="T14" s="75">
        <f t="shared" si="4"/>
        <v>650343</v>
      </c>
      <c r="U14" s="75">
        <f t="shared" si="4"/>
        <v>500000</v>
      </c>
      <c r="V14" s="210">
        <f t="shared" si="1"/>
        <v>76.8825066157397</v>
      </c>
    </row>
    <row r="15" spans="1:22" s="32" customFormat="1" ht="18" customHeight="1">
      <c r="A15" s="58"/>
      <c r="B15" s="59"/>
      <c r="C15" s="60"/>
      <c r="D15" s="65" t="s">
        <v>220</v>
      </c>
      <c r="E15" s="62">
        <v>30343</v>
      </c>
      <c r="F15" s="200"/>
      <c r="G15" s="200"/>
      <c r="H15" s="119">
        <f>SUM(E15+F15-G15)</f>
        <v>30343</v>
      </c>
      <c r="I15" s="200"/>
      <c r="J15" s="200"/>
      <c r="K15" s="119">
        <f>SUM(H15+I15-J15)</f>
        <v>30343</v>
      </c>
      <c r="L15" s="200"/>
      <c r="M15" s="200"/>
      <c r="N15" s="119">
        <f>SUM(K15+L15-M15)</f>
        <v>30343</v>
      </c>
      <c r="O15" s="200"/>
      <c r="P15" s="200"/>
      <c r="Q15" s="119">
        <f>SUM(N15+O15-P15)</f>
        <v>30343</v>
      </c>
      <c r="R15" s="200"/>
      <c r="S15" s="200"/>
      <c r="T15" s="62">
        <v>30343</v>
      </c>
      <c r="U15" s="119">
        <v>0</v>
      </c>
      <c r="V15" s="210">
        <f t="shared" si="1"/>
        <v>0</v>
      </c>
    </row>
    <row r="16" spans="1:22" s="32" customFormat="1" ht="17.25" customHeight="1">
      <c r="A16" s="58"/>
      <c r="B16" s="59"/>
      <c r="C16" s="60"/>
      <c r="D16" s="65" t="s">
        <v>375</v>
      </c>
      <c r="E16" s="62">
        <v>0</v>
      </c>
      <c r="F16" s="200"/>
      <c r="G16" s="200"/>
      <c r="H16" s="119"/>
      <c r="I16" s="200"/>
      <c r="J16" s="200"/>
      <c r="K16" s="119">
        <v>0</v>
      </c>
      <c r="L16" s="119">
        <v>20000</v>
      </c>
      <c r="M16" s="200"/>
      <c r="N16" s="119">
        <f>SUM(K16+L16-M16)</f>
        <v>20000</v>
      </c>
      <c r="O16" s="119"/>
      <c r="P16" s="200"/>
      <c r="Q16" s="119">
        <f>SUM(N16+O16-P16)</f>
        <v>20000</v>
      </c>
      <c r="R16" s="119"/>
      <c r="S16" s="200"/>
      <c r="T16" s="62">
        <v>20000</v>
      </c>
      <c r="U16" s="119">
        <v>0</v>
      </c>
      <c r="V16" s="210">
        <f t="shared" si="1"/>
        <v>0</v>
      </c>
    </row>
    <row r="17" spans="1:22" s="32" customFormat="1" ht="16.5" customHeight="1">
      <c r="A17" s="58"/>
      <c r="B17" s="59"/>
      <c r="C17" s="60"/>
      <c r="D17" s="61" t="s">
        <v>224</v>
      </c>
      <c r="E17" s="62">
        <v>600000</v>
      </c>
      <c r="F17" s="200"/>
      <c r="G17" s="200"/>
      <c r="H17" s="119">
        <f>SUM(E17+F17-G17)</f>
        <v>600000</v>
      </c>
      <c r="I17" s="200"/>
      <c r="J17" s="200"/>
      <c r="K17" s="119">
        <f>SUM(H17+I17-J17)</f>
        <v>600000</v>
      </c>
      <c r="L17" s="200"/>
      <c r="M17" s="200"/>
      <c r="N17" s="119">
        <f>SUM(K17+L17-M17)</f>
        <v>600000</v>
      </c>
      <c r="O17" s="200"/>
      <c r="P17" s="200"/>
      <c r="Q17" s="119">
        <f>SUM(N17+O17-P17)</f>
        <v>600000</v>
      </c>
      <c r="R17" s="200"/>
      <c r="S17" s="200"/>
      <c r="T17" s="62">
        <v>600000</v>
      </c>
      <c r="U17" s="119">
        <v>500000</v>
      </c>
      <c r="V17" s="210">
        <f t="shared" si="1"/>
        <v>83.33333333333334</v>
      </c>
    </row>
    <row r="18" spans="1:22" s="28" customFormat="1" ht="25.5" customHeight="1">
      <c r="A18" s="100"/>
      <c r="B18" s="67"/>
      <c r="C18" s="226">
        <v>6800</v>
      </c>
      <c r="D18" s="227" t="s">
        <v>234</v>
      </c>
      <c r="E18" s="228">
        <f aca="true" t="shared" si="5" ref="E18:U18">SUM(E19)</f>
        <v>200000</v>
      </c>
      <c r="F18" s="228">
        <f t="shared" si="5"/>
        <v>200000</v>
      </c>
      <c r="G18" s="228">
        <f t="shared" si="5"/>
        <v>0</v>
      </c>
      <c r="H18" s="228">
        <f t="shared" si="5"/>
        <v>400000</v>
      </c>
      <c r="I18" s="228">
        <f t="shared" si="5"/>
        <v>0</v>
      </c>
      <c r="J18" s="228">
        <f t="shared" si="5"/>
        <v>0</v>
      </c>
      <c r="K18" s="228">
        <f t="shared" si="5"/>
        <v>400000</v>
      </c>
      <c r="L18" s="228">
        <f t="shared" si="5"/>
        <v>0</v>
      </c>
      <c r="M18" s="228">
        <f t="shared" si="5"/>
        <v>0</v>
      </c>
      <c r="N18" s="228">
        <f t="shared" si="5"/>
        <v>400000</v>
      </c>
      <c r="O18" s="228">
        <f t="shared" si="5"/>
        <v>0</v>
      </c>
      <c r="P18" s="228">
        <f t="shared" si="5"/>
        <v>0</v>
      </c>
      <c r="Q18" s="228">
        <f t="shared" si="5"/>
        <v>400000</v>
      </c>
      <c r="R18" s="228">
        <f t="shared" si="5"/>
        <v>0</v>
      </c>
      <c r="S18" s="228">
        <f t="shared" si="5"/>
        <v>72500</v>
      </c>
      <c r="T18" s="228">
        <f t="shared" si="5"/>
        <v>127500</v>
      </c>
      <c r="U18" s="228">
        <f t="shared" si="5"/>
        <v>0</v>
      </c>
      <c r="V18" s="210">
        <f t="shared" si="1"/>
        <v>0</v>
      </c>
    </row>
    <row r="19" spans="1:22" s="32" customFormat="1" ht="33.75">
      <c r="A19" s="58"/>
      <c r="B19" s="59"/>
      <c r="C19" s="226"/>
      <c r="D19" s="229" t="s">
        <v>376</v>
      </c>
      <c r="E19" s="230">
        <v>200000</v>
      </c>
      <c r="F19" s="231">
        <v>200000</v>
      </c>
      <c r="G19" s="232"/>
      <c r="H19" s="231">
        <f>SUM(E19+F19-G19)</f>
        <v>400000</v>
      </c>
      <c r="I19" s="231"/>
      <c r="J19" s="232"/>
      <c r="K19" s="231">
        <f>SUM(H19+I19-J19)</f>
        <v>400000</v>
      </c>
      <c r="L19" s="231"/>
      <c r="M19" s="232"/>
      <c r="N19" s="231">
        <f>SUM(K19+L19-M19)</f>
        <v>400000</v>
      </c>
      <c r="O19" s="231"/>
      <c r="P19" s="232"/>
      <c r="Q19" s="231">
        <f>SUM(N19+O19-P19)</f>
        <v>400000</v>
      </c>
      <c r="R19" s="231"/>
      <c r="S19" s="231">
        <v>72500</v>
      </c>
      <c r="T19" s="231">
        <v>127500</v>
      </c>
      <c r="U19" s="231">
        <v>0</v>
      </c>
      <c r="V19" s="210">
        <f t="shared" si="1"/>
        <v>0</v>
      </c>
    </row>
    <row r="20" spans="1:22" s="12" customFormat="1" ht="21.75" customHeight="1">
      <c r="A20" s="40" t="s">
        <v>11</v>
      </c>
      <c r="B20" s="5"/>
      <c r="C20" s="23"/>
      <c r="D20" s="22" t="s">
        <v>12</v>
      </c>
      <c r="E20" s="19">
        <f aca="true" t="shared" si="6" ref="E20:U20">SUM(E26,E21)</f>
        <v>425000</v>
      </c>
      <c r="F20" s="19">
        <f t="shared" si="6"/>
        <v>0</v>
      </c>
      <c r="G20" s="19">
        <f t="shared" si="6"/>
        <v>0</v>
      </c>
      <c r="H20" s="19">
        <f t="shared" si="6"/>
        <v>425000</v>
      </c>
      <c r="I20" s="19">
        <f t="shared" si="6"/>
        <v>375000</v>
      </c>
      <c r="J20" s="19">
        <f t="shared" si="6"/>
        <v>375000</v>
      </c>
      <c r="K20" s="19">
        <f t="shared" si="6"/>
        <v>425000</v>
      </c>
      <c r="L20" s="19">
        <f t="shared" si="6"/>
        <v>0</v>
      </c>
      <c r="M20" s="19">
        <f t="shared" si="6"/>
        <v>0</v>
      </c>
      <c r="N20" s="19">
        <f t="shared" si="6"/>
        <v>425000</v>
      </c>
      <c r="O20" s="19">
        <f t="shared" si="6"/>
        <v>30000</v>
      </c>
      <c r="P20" s="19">
        <f t="shared" si="6"/>
        <v>0</v>
      </c>
      <c r="Q20" s="19">
        <f t="shared" si="6"/>
        <v>455000</v>
      </c>
      <c r="R20" s="19">
        <f t="shared" si="6"/>
        <v>0</v>
      </c>
      <c r="S20" s="19">
        <f t="shared" si="6"/>
        <v>0</v>
      </c>
      <c r="T20" s="19">
        <f t="shared" si="6"/>
        <v>455000</v>
      </c>
      <c r="U20" s="19">
        <f t="shared" si="6"/>
        <v>381616</v>
      </c>
      <c r="V20" s="209">
        <f t="shared" si="1"/>
        <v>83.87164835164836</v>
      </c>
    </row>
    <row r="21" spans="1:22" s="28" customFormat="1" ht="27.75" customHeight="1">
      <c r="A21" s="92"/>
      <c r="B21" s="100">
        <v>70021</v>
      </c>
      <c r="C21" s="93"/>
      <c r="D21" s="14" t="s">
        <v>223</v>
      </c>
      <c r="E21" s="108">
        <f>SUM(E24,E22)</f>
        <v>375000</v>
      </c>
      <c r="F21" s="108">
        <f>SUM(F24)</f>
        <v>0</v>
      </c>
      <c r="G21" s="108">
        <f>SUM(G24)</f>
        <v>0</v>
      </c>
      <c r="H21" s="108">
        <f aca="true" t="shared" si="7" ref="H21:U21">SUM(H24,H22)</f>
        <v>375000</v>
      </c>
      <c r="I21" s="108">
        <f t="shared" si="7"/>
        <v>375000</v>
      </c>
      <c r="J21" s="108">
        <f t="shared" si="7"/>
        <v>375000</v>
      </c>
      <c r="K21" s="108">
        <f t="shared" si="7"/>
        <v>375000</v>
      </c>
      <c r="L21" s="108">
        <f t="shared" si="7"/>
        <v>0</v>
      </c>
      <c r="M21" s="108">
        <f t="shared" si="7"/>
        <v>0</v>
      </c>
      <c r="N21" s="108">
        <f t="shared" si="7"/>
        <v>375000</v>
      </c>
      <c r="O21" s="108">
        <f t="shared" si="7"/>
        <v>0</v>
      </c>
      <c r="P21" s="108">
        <f t="shared" si="7"/>
        <v>0</v>
      </c>
      <c r="Q21" s="108">
        <f t="shared" si="7"/>
        <v>375000</v>
      </c>
      <c r="R21" s="108">
        <f t="shared" si="7"/>
        <v>0</v>
      </c>
      <c r="S21" s="108">
        <f t="shared" si="7"/>
        <v>0</v>
      </c>
      <c r="T21" s="108">
        <f t="shared" si="7"/>
        <v>375000</v>
      </c>
      <c r="U21" s="108">
        <f t="shared" si="7"/>
        <v>312500</v>
      </c>
      <c r="V21" s="210">
        <f t="shared" si="1"/>
        <v>83.33333333333334</v>
      </c>
    </row>
    <row r="22" spans="1:22" s="28" customFormat="1" ht="37.5" customHeight="1">
      <c r="A22" s="92"/>
      <c r="B22" s="100"/>
      <c r="C22" s="93">
        <v>6010</v>
      </c>
      <c r="D22" s="51" t="s">
        <v>377</v>
      </c>
      <c r="E22" s="108">
        <v>0</v>
      </c>
      <c r="F22" s="108"/>
      <c r="G22" s="108"/>
      <c r="H22" s="108">
        <f aca="true" t="shared" si="8" ref="H22:U22">SUM(H23)</f>
        <v>0</v>
      </c>
      <c r="I22" s="108">
        <f t="shared" si="8"/>
        <v>375000</v>
      </c>
      <c r="J22" s="108">
        <f t="shared" si="8"/>
        <v>0</v>
      </c>
      <c r="K22" s="108">
        <f t="shared" si="8"/>
        <v>375000</v>
      </c>
      <c r="L22" s="108">
        <f t="shared" si="8"/>
        <v>0</v>
      </c>
      <c r="M22" s="108">
        <f t="shared" si="8"/>
        <v>0</v>
      </c>
      <c r="N22" s="108">
        <f t="shared" si="8"/>
        <v>375000</v>
      </c>
      <c r="O22" s="108">
        <f t="shared" si="8"/>
        <v>0</v>
      </c>
      <c r="P22" s="108">
        <f t="shared" si="8"/>
        <v>0</v>
      </c>
      <c r="Q22" s="108">
        <f t="shared" si="8"/>
        <v>375000</v>
      </c>
      <c r="R22" s="108">
        <f t="shared" si="8"/>
        <v>0</v>
      </c>
      <c r="S22" s="108">
        <f t="shared" si="8"/>
        <v>0</v>
      </c>
      <c r="T22" s="108">
        <f t="shared" si="8"/>
        <v>375000</v>
      </c>
      <c r="U22" s="108">
        <f t="shared" si="8"/>
        <v>312500</v>
      </c>
      <c r="V22" s="210">
        <f t="shared" si="1"/>
        <v>83.33333333333334</v>
      </c>
    </row>
    <row r="23" spans="1:22" s="32" customFormat="1" ht="24.75" customHeight="1">
      <c r="A23" s="63"/>
      <c r="B23" s="58"/>
      <c r="C23" s="138"/>
      <c r="D23" s="65" t="s">
        <v>378</v>
      </c>
      <c r="E23" s="66">
        <v>0</v>
      </c>
      <c r="F23" s="66"/>
      <c r="G23" s="66"/>
      <c r="H23" s="66">
        <v>0</v>
      </c>
      <c r="I23" s="66">
        <v>375000</v>
      </c>
      <c r="J23" s="66"/>
      <c r="K23" s="66">
        <f>SUM(H23+I23-J23)</f>
        <v>375000</v>
      </c>
      <c r="L23" s="66"/>
      <c r="M23" s="66"/>
      <c r="N23" s="66">
        <f>SUM(K23+L23-M23)</f>
        <v>375000</v>
      </c>
      <c r="O23" s="66"/>
      <c r="P23" s="66"/>
      <c r="Q23" s="66">
        <f>SUM(N23+O23-P23)</f>
        <v>375000</v>
      </c>
      <c r="R23" s="66"/>
      <c r="S23" s="66"/>
      <c r="T23" s="66">
        <f>SUM(Q23+R23-S23)</f>
        <v>375000</v>
      </c>
      <c r="U23" s="66">
        <v>312500</v>
      </c>
      <c r="V23" s="210">
        <f t="shared" si="1"/>
        <v>83.33333333333334</v>
      </c>
    </row>
    <row r="24" spans="1:22" s="28" customFormat="1" ht="24.75" customHeight="1">
      <c r="A24" s="92"/>
      <c r="B24" s="67"/>
      <c r="C24" s="93">
        <v>6050</v>
      </c>
      <c r="D24" s="14" t="s">
        <v>93</v>
      </c>
      <c r="E24" s="108">
        <f aca="true" t="shared" si="9" ref="E24:U24">SUM(E25)</f>
        <v>375000</v>
      </c>
      <c r="F24" s="108">
        <f t="shared" si="9"/>
        <v>0</v>
      </c>
      <c r="G24" s="108">
        <f t="shared" si="9"/>
        <v>0</v>
      </c>
      <c r="H24" s="108">
        <f t="shared" si="9"/>
        <v>375000</v>
      </c>
      <c r="I24" s="108">
        <f t="shared" si="9"/>
        <v>0</v>
      </c>
      <c r="J24" s="108">
        <f t="shared" si="9"/>
        <v>375000</v>
      </c>
      <c r="K24" s="108">
        <f t="shared" si="9"/>
        <v>0</v>
      </c>
      <c r="L24" s="108">
        <f t="shared" si="9"/>
        <v>0</v>
      </c>
      <c r="M24" s="108">
        <f t="shared" si="9"/>
        <v>0</v>
      </c>
      <c r="N24" s="108">
        <f t="shared" si="9"/>
        <v>0</v>
      </c>
      <c r="O24" s="108">
        <f t="shared" si="9"/>
        <v>0</v>
      </c>
      <c r="P24" s="108">
        <f t="shared" si="9"/>
        <v>0</v>
      </c>
      <c r="Q24" s="108">
        <f t="shared" si="9"/>
        <v>0</v>
      </c>
      <c r="R24" s="108">
        <f t="shared" si="9"/>
        <v>0</v>
      </c>
      <c r="S24" s="108">
        <f t="shared" si="9"/>
        <v>0</v>
      </c>
      <c r="T24" s="108">
        <f t="shared" si="9"/>
        <v>0</v>
      </c>
      <c r="U24" s="108">
        <f t="shared" si="9"/>
        <v>0</v>
      </c>
      <c r="V24" s="210" t="s">
        <v>275</v>
      </c>
    </row>
    <row r="25" spans="1:22" s="32" customFormat="1" ht="27" customHeight="1">
      <c r="A25" s="63"/>
      <c r="B25" s="59"/>
      <c r="C25" s="138"/>
      <c r="D25" s="130" t="s">
        <v>379</v>
      </c>
      <c r="E25" s="131">
        <v>375000</v>
      </c>
      <c r="F25" s="200"/>
      <c r="G25" s="200"/>
      <c r="H25" s="119">
        <f>SUM(E25+F25-G25)</f>
        <v>375000</v>
      </c>
      <c r="I25" s="200"/>
      <c r="J25" s="119">
        <v>375000</v>
      </c>
      <c r="K25" s="119">
        <f>SUM(H25+I25-J25)</f>
        <v>0</v>
      </c>
      <c r="L25" s="200"/>
      <c r="M25" s="119"/>
      <c r="N25" s="119">
        <f>SUM(K25+L25-M25)</f>
        <v>0</v>
      </c>
      <c r="O25" s="200"/>
      <c r="P25" s="119"/>
      <c r="Q25" s="119">
        <f>SUM(N25+O25-P25)</f>
        <v>0</v>
      </c>
      <c r="R25" s="200"/>
      <c r="S25" s="119"/>
      <c r="T25" s="119">
        <f>SUM(Q25+R25-S25)</f>
        <v>0</v>
      </c>
      <c r="U25" s="119">
        <f>SUM(R25+S25-T25)</f>
        <v>0</v>
      </c>
      <c r="V25" s="210" t="s">
        <v>275</v>
      </c>
    </row>
    <row r="26" spans="1:22" s="28" customFormat="1" ht="21.75" customHeight="1">
      <c r="A26" s="92"/>
      <c r="B26" s="93">
        <v>70095</v>
      </c>
      <c r="C26" s="102"/>
      <c r="D26" s="14" t="s">
        <v>6</v>
      </c>
      <c r="E26" s="108">
        <f aca="true" t="shared" si="10" ref="E26:G27">SUM(E27)</f>
        <v>50000</v>
      </c>
      <c r="F26" s="108">
        <f aca="true" t="shared" si="11" ref="F26:U26">SUM(F27)</f>
        <v>0</v>
      </c>
      <c r="G26" s="108">
        <f t="shared" si="11"/>
        <v>0</v>
      </c>
      <c r="H26" s="108">
        <f t="shared" si="11"/>
        <v>50000</v>
      </c>
      <c r="I26" s="108">
        <f t="shared" si="11"/>
        <v>0</v>
      </c>
      <c r="J26" s="108">
        <f t="shared" si="11"/>
        <v>0</v>
      </c>
      <c r="K26" s="108">
        <f t="shared" si="11"/>
        <v>50000</v>
      </c>
      <c r="L26" s="108">
        <f t="shared" si="11"/>
        <v>0</v>
      </c>
      <c r="M26" s="108">
        <f t="shared" si="11"/>
        <v>0</v>
      </c>
      <c r="N26" s="108">
        <f t="shared" si="11"/>
        <v>50000</v>
      </c>
      <c r="O26" s="108">
        <f t="shared" si="11"/>
        <v>30000</v>
      </c>
      <c r="P26" s="108">
        <f t="shared" si="11"/>
        <v>0</v>
      </c>
      <c r="Q26" s="108">
        <f t="shared" si="11"/>
        <v>80000</v>
      </c>
      <c r="R26" s="108">
        <f t="shared" si="11"/>
        <v>0</v>
      </c>
      <c r="S26" s="108">
        <f t="shared" si="11"/>
        <v>0</v>
      </c>
      <c r="T26" s="108">
        <f t="shared" si="11"/>
        <v>80000</v>
      </c>
      <c r="U26" s="108">
        <f t="shared" si="11"/>
        <v>69116</v>
      </c>
      <c r="V26" s="210">
        <f t="shared" si="1"/>
        <v>86.395</v>
      </c>
    </row>
    <row r="27" spans="1:22" s="28" customFormat="1" ht="24" customHeight="1">
      <c r="A27" s="92"/>
      <c r="B27" s="93"/>
      <c r="C27" s="94">
        <v>6050</v>
      </c>
      <c r="D27" s="14" t="s">
        <v>93</v>
      </c>
      <c r="E27" s="108">
        <f t="shared" si="10"/>
        <v>50000</v>
      </c>
      <c r="F27" s="108">
        <f t="shared" si="10"/>
        <v>0</v>
      </c>
      <c r="G27" s="108">
        <f t="shared" si="10"/>
        <v>0</v>
      </c>
      <c r="H27" s="108">
        <f aca="true" t="shared" si="12" ref="H27:U27">SUM(H28)</f>
        <v>50000</v>
      </c>
      <c r="I27" s="108">
        <f t="shared" si="12"/>
        <v>0</v>
      </c>
      <c r="J27" s="108">
        <f t="shared" si="12"/>
        <v>0</v>
      </c>
      <c r="K27" s="108">
        <f t="shared" si="12"/>
        <v>50000</v>
      </c>
      <c r="L27" s="108">
        <f t="shared" si="12"/>
        <v>0</v>
      </c>
      <c r="M27" s="108">
        <f t="shared" si="12"/>
        <v>0</v>
      </c>
      <c r="N27" s="108">
        <f t="shared" si="12"/>
        <v>50000</v>
      </c>
      <c r="O27" s="108">
        <f t="shared" si="12"/>
        <v>30000</v>
      </c>
      <c r="P27" s="108">
        <f t="shared" si="12"/>
        <v>0</v>
      </c>
      <c r="Q27" s="108">
        <f t="shared" si="12"/>
        <v>80000</v>
      </c>
      <c r="R27" s="108">
        <f t="shared" si="12"/>
        <v>0</v>
      </c>
      <c r="S27" s="108">
        <f t="shared" si="12"/>
        <v>0</v>
      </c>
      <c r="T27" s="108">
        <f t="shared" si="12"/>
        <v>80000</v>
      </c>
      <c r="U27" s="108">
        <f t="shared" si="12"/>
        <v>69116</v>
      </c>
      <c r="V27" s="210">
        <f t="shared" si="1"/>
        <v>86.395</v>
      </c>
    </row>
    <row r="28" spans="1:22" s="28" customFormat="1" ht="21.75" customHeight="1">
      <c r="A28" s="63"/>
      <c r="B28" s="59"/>
      <c r="C28" s="64"/>
      <c r="D28" s="65" t="s">
        <v>175</v>
      </c>
      <c r="E28" s="66">
        <f>100000-50000</f>
        <v>50000</v>
      </c>
      <c r="F28" s="198"/>
      <c r="G28" s="198"/>
      <c r="H28" s="119">
        <f>SUM(E28+F28-G28)</f>
        <v>50000</v>
      </c>
      <c r="I28" s="198"/>
      <c r="J28" s="198"/>
      <c r="K28" s="119">
        <f>SUM(H28+I28-J28)</f>
        <v>50000</v>
      </c>
      <c r="L28" s="198"/>
      <c r="M28" s="198"/>
      <c r="N28" s="119">
        <f>SUM(K28+L28-M28)</f>
        <v>50000</v>
      </c>
      <c r="O28" s="119">
        <v>30000</v>
      </c>
      <c r="P28" s="198"/>
      <c r="Q28" s="119">
        <f>SUM(N28+O28-P28)</f>
        <v>80000</v>
      </c>
      <c r="R28" s="119"/>
      <c r="S28" s="198"/>
      <c r="T28" s="119">
        <v>80000</v>
      </c>
      <c r="U28" s="119">
        <v>69116</v>
      </c>
      <c r="V28" s="210">
        <f t="shared" si="1"/>
        <v>86.395</v>
      </c>
    </row>
    <row r="29" spans="1:22" s="12" customFormat="1" ht="23.25" customHeight="1">
      <c r="A29" s="40" t="s">
        <v>19</v>
      </c>
      <c r="B29" s="5"/>
      <c r="C29" s="23"/>
      <c r="D29" s="22" t="s">
        <v>103</v>
      </c>
      <c r="E29" s="19">
        <f aca="true" t="shared" si="13" ref="E29:U29">E30</f>
        <v>53250</v>
      </c>
      <c r="F29" s="19">
        <f t="shared" si="13"/>
        <v>0</v>
      </c>
      <c r="G29" s="19">
        <f t="shared" si="13"/>
        <v>214000</v>
      </c>
      <c r="H29" s="19">
        <f t="shared" si="13"/>
        <v>-160750</v>
      </c>
      <c r="I29" s="19">
        <f t="shared" si="13"/>
        <v>0</v>
      </c>
      <c r="J29" s="19">
        <f t="shared" si="13"/>
        <v>0</v>
      </c>
      <c r="K29" s="19">
        <f t="shared" si="13"/>
        <v>-160750</v>
      </c>
      <c r="L29" s="19">
        <f t="shared" si="13"/>
        <v>0</v>
      </c>
      <c r="M29" s="19">
        <f t="shared" si="13"/>
        <v>0</v>
      </c>
      <c r="N29" s="19">
        <f t="shared" si="13"/>
        <v>-160750</v>
      </c>
      <c r="O29" s="19">
        <f t="shared" si="13"/>
        <v>0</v>
      </c>
      <c r="P29" s="19">
        <f t="shared" si="13"/>
        <v>0</v>
      </c>
      <c r="Q29" s="19">
        <f t="shared" si="13"/>
        <v>-160750</v>
      </c>
      <c r="R29" s="19">
        <f t="shared" si="13"/>
        <v>0</v>
      </c>
      <c r="S29" s="19">
        <f t="shared" si="13"/>
        <v>0</v>
      </c>
      <c r="T29" s="19">
        <f t="shared" si="13"/>
        <v>53250</v>
      </c>
      <c r="U29" s="19">
        <f t="shared" si="13"/>
        <v>19847</v>
      </c>
      <c r="V29" s="209">
        <f t="shared" si="1"/>
        <v>37.27136150234742</v>
      </c>
    </row>
    <row r="30" spans="1:22" s="28" customFormat="1" ht="22.5">
      <c r="A30" s="100"/>
      <c r="B30" s="93" t="s">
        <v>23</v>
      </c>
      <c r="C30" s="102"/>
      <c r="D30" s="14" t="s">
        <v>24</v>
      </c>
      <c r="E30" s="108">
        <f aca="true" t="shared" si="14" ref="E30:U30">SUM(E31,E33)</f>
        <v>53250</v>
      </c>
      <c r="F30" s="108">
        <f t="shared" si="14"/>
        <v>0</v>
      </c>
      <c r="G30" s="108">
        <f t="shared" si="14"/>
        <v>214000</v>
      </c>
      <c r="H30" s="108">
        <f t="shared" si="14"/>
        <v>-160750</v>
      </c>
      <c r="I30" s="108">
        <f t="shared" si="14"/>
        <v>0</v>
      </c>
      <c r="J30" s="108">
        <f t="shared" si="14"/>
        <v>0</v>
      </c>
      <c r="K30" s="108">
        <f t="shared" si="14"/>
        <v>-160750</v>
      </c>
      <c r="L30" s="108">
        <f t="shared" si="14"/>
        <v>0</v>
      </c>
      <c r="M30" s="108">
        <f t="shared" si="14"/>
        <v>0</v>
      </c>
      <c r="N30" s="108">
        <f t="shared" si="14"/>
        <v>-160750</v>
      </c>
      <c r="O30" s="108">
        <f t="shared" si="14"/>
        <v>0</v>
      </c>
      <c r="P30" s="108">
        <f t="shared" si="14"/>
        <v>0</v>
      </c>
      <c r="Q30" s="108">
        <f t="shared" si="14"/>
        <v>-160750</v>
      </c>
      <c r="R30" s="108">
        <f t="shared" si="14"/>
        <v>0</v>
      </c>
      <c r="S30" s="108">
        <f t="shared" si="14"/>
        <v>0</v>
      </c>
      <c r="T30" s="108">
        <f t="shared" si="14"/>
        <v>53250</v>
      </c>
      <c r="U30" s="108">
        <f t="shared" si="14"/>
        <v>19847</v>
      </c>
      <c r="V30" s="210">
        <f t="shared" si="1"/>
        <v>37.27136150234742</v>
      </c>
    </row>
    <row r="31" spans="1:22" s="28" customFormat="1" ht="22.5" hidden="1">
      <c r="A31" s="100"/>
      <c r="B31" s="93"/>
      <c r="C31" s="102">
        <v>6050</v>
      </c>
      <c r="D31" s="14" t="s">
        <v>116</v>
      </c>
      <c r="E31" s="108">
        <f aca="true" t="shared" si="15" ref="E31:U31">SUM(E32)</f>
        <v>0</v>
      </c>
      <c r="F31" s="108">
        <f t="shared" si="15"/>
        <v>0</v>
      </c>
      <c r="G31" s="108">
        <f t="shared" si="15"/>
        <v>214000</v>
      </c>
      <c r="H31" s="108">
        <f t="shared" si="15"/>
        <v>-214000</v>
      </c>
      <c r="I31" s="108">
        <f t="shared" si="15"/>
        <v>0</v>
      </c>
      <c r="J31" s="108">
        <f t="shared" si="15"/>
        <v>0</v>
      </c>
      <c r="K31" s="108">
        <f t="shared" si="15"/>
        <v>-214000</v>
      </c>
      <c r="L31" s="108">
        <f t="shared" si="15"/>
        <v>0</v>
      </c>
      <c r="M31" s="108">
        <f t="shared" si="15"/>
        <v>0</v>
      </c>
      <c r="N31" s="108">
        <f t="shared" si="15"/>
        <v>-214000</v>
      </c>
      <c r="O31" s="108">
        <f t="shared" si="15"/>
        <v>0</v>
      </c>
      <c r="P31" s="108">
        <f t="shared" si="15"/>
        <v>0</v>
      </c>
      <c r="Q31" s="108">
        <f t="shared" si="15"/>
        <v>-214000</v>
      </c>
      <c r="R31" s="108">
        <f t="shared" si="15"/>
        <v>0</v>
      </c>
      <c r="S31" s="108">
        <f t="shared" si="15"/>
        <v>0</v>
      </c>
      <c r="T31" s="108">
        <f t="shared" si="15"/>
        <v>0</v>
      </c>
      <c r="U31" s="108">
        <f t="shared" si="15"/>
        <v>0</v>
      </c>
      <c r="V31" s="210" t="e">
        <f t="shared" si="1"/>
        <v>#DIV/0!</v>
      </c>
    </row>
    <row r="32" spans="1:22" s="28" customFormat="1" ht="11.25" hidden="1">
      <c r="A32" s="63"/>
      <c r="B32" s="59"/>
      <c r="C32" s="64"/>
      <c r="D32" s="65" t="s">
        <v>177</v>
      </c>
      <c r="E32" s="66"/>
      <c r="F32" s="198"/>
      <c r="G32" s="119">
        <v>214000</v>
      </c>
      <c r="H32" s="119">
        <f>SUM(E32+F32-G32)</f>
        <v>-214000</v>
      </c>
      <c r="I32" s="198"/>
      <c r="J32" s="119"/>
      <c r="K32" s="119">
        <f>SUM(H32+I32-J32)</f>
        <v>-214000</v>
      </c>
      <c r="L32" s="198"/>
      <c r="M32" s="119"/>
      <c r="N32" s="119">
        <f>SUM(K32+L32-M32)</f>
        <v>-214000</v>
      </c>
      <c r="O32" s="198"/>
      <c r="P32" s="119"/>
      <c r="Q32" s="119">
        <f>SUM(N32+O32-P32)</f>
        <v>-214000</v>
      </c>
      <c r="R32" s="198"/>
      <c r="S32" s="119"/>
      <c r="T32" s="119">
        <v>0</v>
      </c>
      <c r="U32" s="119">
        <v>0</v>
      </c>
      <c r="V32" s="210" t="e">
        <f t="shared" si="1"/>
        <v>#DIV/0!</v>
      </c>
    </row>
    <row r="33" spans="1:22" s="28" customFormat="1" ht="27" customHeight="1">
      <c r="A33" s="100"/>
      <c r="B33" s="93"/>
      <c r="C33" s="102">
        <v>6060</v>
      </c>
      <c r="D33" s="14" t="s">
        <v>117</v>
      </c>
      <c r="E33" s="108">
        <f aca="true" t="shared" si="16" ref="E33:U33">SUM(E34)</f>
        <v>53250</v>
      </c>
      <c r="F33" s="108">
        <f t="shared" si="16"/>
        <v>0</v>
      </c>
      <c r="G33" s="108">
        <f t="shared" si="16"/>
        <v>0</v>
      </c>
      <c r="H33" s="108">
        <f t="shared" si="16"/>
        <v>53250</v>
      </c>
      <c r="I33" s="108">
        <f t="shared" si="16"/>
        <v>0</v>
      </c>
      <c r="J33" s="108">
        <f t="shared" si="16"/>
        <v>0</v>
      </c>
      <c r="K33" s="108">
        <f t="shared" si="16"/>
        <v>53250</v>
      </c>
      <c r="L33" s="108">
        <f t="shared" si="16"/>
        <v>0</v>
      </c>
      <c r="M33" s="108">
        <f t="shared" si="16"/>
        <v>0</v>
      </c>
      <c r="N33" s="108">
        <f t="shared" si="16"/>
        <v>53250</v>
      </c>
      <c r="O33" s="108">
        <f t="shared" si="16"/>
        <v>0</v>
      </c>
      <c r="P33" s="108">
        <f t="shared" si="16"/>
        <v>0</v>
      </c>
      <c r="Q33" s="108">
        <f t="shared" si="16"/>
        <v>53250</v>
      </c>
      <c r="R33" s="108">
        <f t="shared" si="16"/>
        <v>0</v>
      </c>
      <c r="S33" s="108">
        <f t="shared" si="16"/>
        <v>0</v>
      </c>
      <c r="T33" s="108">
        <f t="shared" si="16"/>
        <v>53250</v>
      </c>
      <c r="U33" s="108">
        <f t="shared" si="16"/>
        <v>19847</v>
      </c>
      <c r="V33" s="210">
        <f t="shared" si="1"/>
        <v>37.27136150234742</v>
      </c>
    </row>
    <row r="34" spans="1:22" s="28" customFormat="1" ht="26.25" customHeight="1">
      <c r="A34" s="63"/>
      <c r="B34" s="59"/>
      <c r="C34" s="64"/>
      <c r="D34" s="65" t="s">
        <v>176</v>
      </c>
      <c r="E34" s="66">
        <v>53250</v>
      </c>
      <c r="F34" s="198"/>
      <c r="G34" s="198"/>
      <c r="H34" s="119">
        <f>SUM(E34+F34-G34)</f>
        <v>53250</v>
      </c>
      <c r="I34" s="198"/>
      <c r="J34" s="198"/>
      <c r="K34" s="119">
        <f>SUM(H34+I34-J34)</f>
        <v>53250</v>
      </c>
      <c r="L34" s="198"/>
      <c r="M34" s="198"/>
      <c r="N34" s="119">
        <f>SUM(K34+L34-M34)</f>
        <v>53250</v>
      </c>
      <c r="O34" s="198"/>
      <c r="P34" s="198"/>
      <c r="Q34" s="119">
        <f>SUM(N34+O34-P34)</f>
        <v>53250</v>
      </c>
      <c r="R34" s="198"/>
      <c r="S34" s="198"/>
      <c r="T34" s="119">
        <v>53250</v>
      </c>
      <c r="U34" s="119">
        <v>19847</v>
      </c>
      <c r="V34" s="210">
        <f t="shared" si="1"/>
        <v>37.27136150234742</v>
      </c>
    </row>
    <row r="35" spans="1:22" s="54" customFormat="1" ht="26.25" customHeight="1">
      <c r="A35" s="40">
        <v>754</v>
      </c>
      <c r="B35" s="5"/>
      <c r="C35" s="13"/>
      <c r="D35" s="22" t="s">
        <v>28</v>
      </c>
      <c r="E35" s="55">
        <f>SUM(E36)</f>
        <v>0</v>
      </c>
      <c r="F35" s="233"/>
      <c r="G35" s="233"/>
      <c r="H35" s="55"/>
      <c r="I35" s="233"/>
      <c r="J35" s="233"/>
      <c r="K35" s="55"/>
      <c r="L35" s="233"/>
      <c r="M35" s="233"/>
      <c r="N35" s="55"/>
      <c r="O35" s="233"/>
      <c r="P35" s="233"/>
      <c r="Q35" s="55">
        <f aca="true" t="shared" si="17" ref="Q35:U37">SUM(Q36)</f>
        <v>0</v>
      </c>
      <c r="R35" s="55">
        <f t="shared" si="17"/>
        <v>24550</v>
      </c>
      <c r="S35" s="55">
        <f t="shared" si="17"/>
        <v>0</v>
      </c>
      <c r="T35" s="55">
        <f t="shared" si="17"/>
        <v>24550</v>
      </c>
      <c r="U35" s="55">
        <f t="shared" si="17"/>
        <v>0</v>
      </c>
      <c r="V35" s="209">
        <f t="shared" si="1"/>
        <v>0</v>
      </c>
    </row>
    <row r="36" spans="1:22" s="28" customFormat="1" ht="21" customHeight="1">
      <c r="A36" s="92"/>
      <c r="B36" s="67">
        <v>75412</v>
      </c>
      <c r="C36" s="95"/>
      <c r="D36" s="14" t="s">
        <v>122</v>
      </c>
      <c r="E36" s="114">
        <f>SUM(E37)</f>
        <v>0</v>
      </c>
      <c r="F36" s="198"/>
      <c r="G36" s="198"/>
      <c r="H36" s="114"/>
      <c r="I36" s="198"/>
      <c r="J36" s="198"/>
      <c r="K36" s="114"/>
      <c r="L36" s="198"/>
      <c r="M36" s="198"/>
      <c r="N36" s="114"/>
      <c r="O36" s="198"/>
      <c r="P36" s="198"/>
      <c r="Q36" s="114">
        <f t="shared" si="17"/>
        <v>0</v>
      </c>
      <c r="R36" s="114">
        <f t="shared" si="17"/>
        <v>24550</v>
      </c>
      <c r="S36" s="114">
        <f t="shared" si="17"/>
        <v>0</v>
      </c>
      <c r="T36" s="114">
        <f t="shared" si="17"/>
        <v>24550</v>
      </c>
      <c r="U36" s="114">
        <f t="shared" si="17"/>
        <v>0</v>
      </c>
      <c r="V36" s="210">
        <f t="shared" si="1"/>
        <v>0</v>
      </c>
    </row>
    <row r="37" spans="1:22" s="28" customFormat="1" ht="26.25" customHeight="1">
      <c r="A37" s="63"/>
      <c r="B37" s="59"/>
      <c r="C37" s="95">
        <v>6050</v>
      </c>
      <c r="D37" s="14" t="s">
        <v>93</v>
      </c>
      <c r="E37" s="114">
        <f>SUM(E38)</f>
        <v>0</v>
      </c>
      <c r="F37" s="198"/>
      <c r="G37" s="198"/>
      <c r="H37" s="119"/>
      <c r="I37" s="198"/>
      <c r="J37" s="198"/>
      <c r="K37" s="119"/>
      <c r="L37" s="198"/>
      <c r="M37" s="198"/>
      <c r="N37" s="119"/>
      <c r="O37" s="198"/>
      <c r="P37" s="198"/>
      <c r="Q37" s="114">
        <f t="shared" si="17"/>
        <v>0</v>
      </c>
      <c r="R37" s="114">
        <f t="shared" si="17"/>
        <v>24550</v>
      </c>
      <c r="S37" s="114">
        <f t="shared" si="17"/>
        <v>0</v>
      </c>
      <c r="T37" s="114">
        <f t="shared" si="17"/>
        <v>24550</v>
      </c>
      <c r="U37" s="114">
        <f t="shared" si="17"/>
        <v>0</v>
      </c>
      <c r="V37" s="210">
        <f t="shared" si="1"/>
        <v>0</v>
      </c>
    </row>
    <row r="38" spans="1:22" s="28" customFormat="1" ht="22.5" customHeight="1">
      <c r="A38" s="63"/>
      <c r="B38" s="59"/>
      <c r="C38" s="64"/>
      <c r="D38" s="65" t="s">
        <v>380</v>
      </c>
      <c r="E38" s="66">
        <v>0</v>
      </c>
      <c r="F38" s="200"/>
      <c r="G38" s="200"/>
      <c r="H38" s="119"/>
      <c r="I38" s="200"/>
      <c r="J38" s="200"/>
      <c r="K38" s="119"/>
      <c r="L38" s="200"/>
      <c r="M38" s="200"/>
      <c r="N38" s="119"/>
      <c r="O38" s="200"/>
      <c r="P38" s="200"/>
      <c r="Q38" s="119">
        <v>0</v>
      </c>
      <c r="R38" s="119">
        <f>20500+4050</f>
        <v>24550</v>
      </c>
      <c r="S38" s="200"/>
      <c r="T38" s="119">
        <v>24550</v>
      </c>
      <c r="U38" s="119">
        <v>0</v>
      </c>
      <c r="V38" s="210">
        <f t="shared" si="1"/>
        <v>0</v>
      </c>
    </row>
    <row r="39" spans="1:22" s="54" customFormat="1" ht="21.75" customHeight="1">
      <c r="A39" s="40">
        <v>801</v>
      </c>
      <c r="B39" s="5"/>
      <c r="C39" s="13"/>
      <c r="D39" s="22" t="s">
        <v>134</v>
      </c>
      <c r="E39" s="19">
        <f aca="true" t="shared" si="18" ref="E39:U39">SUM(E40,E43)</f>
        <v>19000</v>
      </c>
      <c r="F39" s="19">
        <f t="shared" si="18"/>
        <v>0</v>
      </c>
      <c r="G39" s="19">
        <f t="shared" si="18"/>
        <v>0</v>
      </c>
      <c r="H39" s="19">
        <f t="shared" si="18"/>
        <v>19000</v>
      </c>
      <c r="I39" s="19">
        <f t="shared" si="18"/>
        <v>0</v>
      </c>
      <c r="J39" s="19">
        <f t="shared" si="18"/>
        <v>0</v>
      </c>
      <c r="K39" s="19">
        <f t="shared" si="18"/>
        <v>19000</v>
      </c>
      <c r="L39" s="19">
        <f t="shared" si="18"/>
        <v>0</v>
      </c>
      <c r="M39" s="19">
        <f t="shared" si="18"/>
        <v>0</v>
      </c>
      <c r="N39" s="19">
        <f t="shared" si="18"/>
        <v>19000</v>
      </c>
      <c r="O39" s="19">
        <f t="shared" si="18"/>
        <v>0</v>
      </c>
      <c r="P39" s="19">
        <f t="shared" si="18"/>
        <v>0</v>
      </c>
      <c r="Q39" s="19">
        <f t="shared" si="18"/>
        <v>19000</v>
      </c>
      <c r="R39" s="19">
        <f t="shared" si="18"/>
        <v>0</v>
      </c>
      <c r="S39" s="19">
        <f t="shared" si="18"/>
        <v>0</v>
      </c>
      <c r="T39" s="19">
        <f t="shared" si="18"/>
        <v>19000</v>
      </c>
      <c r="U39" s="19">
        <f t="shared" si="18"/>
        <v>10390</v>
      </c>
      <c r="V39" s="209">
        <f t="shared" si="1"/>
        <v>54.68421052631579</v>
      </c>
    </row>
    <row r="40" spans="1:22" s="28" customFormat="1" ht="21.75" customHeight="1">
      <c r="A40" s="92"/>
      <c r="B40" s="67">
        <v>80101</v>
      </c>
      <c r="C40" s="95"/>
      <c r="D40" s="14" t="s">
        <v>65</v>
      </c>
      <c r="E40" s="108">
        <f aca="true" t="shared" si="19" ref="E40:U41">SUM(E41)</f>
        <v>15500</v>
      </c>
      <c r="F40" s="108">
        <f t="shared" si="19"/>
        <v>0</v>
      </c>
      <c r="G40" s="108">
        <f t="shared" si="19"/>
        <v>0</v>
      </c>
      <c r="H40" s="108">
        <f t="shared" si="19"/>
        <v>15500</v>
      </c>
      <c r="I40" s="108">
        <f t="shared" si="19"/>
        <v>0</v>
      </c>
      <c r="J40" s="108">
        <f t="shared" si="19"/>
        <v>0</v>
      </c>
      <c r="K40" s="108">
        <f t="shared" si="19"/>
        <v>15500</v>
      </c>
      <c r="L40" s="108">
        <f t="shared" si="19"/>
        <v>0</v>
      </c>
      <c r="M40" s="108">
        <f t="shared" si="19"/>
        <v>0</v>
      </c>
      <c r="N40" s="108">
        <f t="shared" si="19"/>
        <v>15500</v>
      </c>
      <c r="O40" s="108">
        <f t="shared" si="19"/>
        <v>0</v>
      </c>
      <c r="P40" s="108">
        <f t="shared" si="19"/>
        <v>0</v>
      </c>
      <c r="Q40" s="108">
        <f t="shared" si="19"/>
        <v>15500</v>
      </c>
      <c r="R40" s="108">
        <f t="shared" si="19"/>
        <v>0</v>
      </c>
      <c r="S40" s="108">
        <f t="shared" si="19"/>
        <v>0</v>
      </c>
      <c r="T40" s="108">
        <f t="shared" si="19"/>
        <v>15500</v>
      </c>
      <c r="U40" s="108">
        <f t="shared" si="19"/>
        <v>7943</v>
      </c>
      <c r="V40" s="210">
        <f t="shared" si="1"/>
        <v>51.245161290322585</v>
      </c>
    </row>
    <row r="41" spans="1:22" s="28" customFormat="1" ht="24" customHeight="1">
      <c r="A41" s="92"/>
      <c r="B41" s="67"/>
      <c r="C41" s="95">
        <v>6060</v>
      </c>
      <c r="D41" s="14" t="s">
        <v>117</v>
      </c>
      <c r="E41" s="108">
        <f t="shared" si="19"/>
        <v>15500</v>
      </c>
      <c r="F41" s="108">
        <f t="shared" si="19"/>
        <v>0</v>
      </c>
      <c r="G41" s="108">
        <f t="shared" si="19"/>
        <v>0</v>
      </c>
      <c r="H41" s="108">
        <f t="shared" si="19"/>
        <v>15500</v>
      </c>
      <c r="I41" s="108">
        <f t="shared" si="19"/>
        <v>0</v>
      </c>
      <c r="J41" s="108">
        <f t="shared" si="19"/>
        <v>0</v>
      </c>
      <c r="K41" s="108">
        <f t="shared" si="19"/>
        <v>15500</v>
      </c>
      <c r="L41" s="108">
        <f t="shared" si="19"/>
        <v>0</v>
      </c>
      <c r="M41" s="108">
        <f t="shared" si="19"/>
        <v>0</v>
      </c>
      <c r="N41" s="108">
        <f t="shared" si="19"/>
        <v>15500</v>
      </c>
      <c r="O41" s="108">
        <f t="shared" si="19"/>
        <v>0</v>
      </c>
      <c r="P41" s="108">
        <f t="shared" si="19"/>
        <v>0</v>
      </c>
      <c r="Q41" s="108">
        <f t="shared" si="19"/>
        <v>15500</v>
      </c>
      <c r="R41" s="108">
        <f t="shared" si="19"/>
        <v>0</v>
      </c>
      <c r="S41" s="108">
        <f t="shared" si="19"/>
        <v>0</v>
      </c>
      <c r="T41" s="108">
        <f t="shared" si="19"/>
        <v>15500</v>
      </c>
      <c r="U41" s="108">
        <f t="shared" si="19"/>
        <v>7943</v>
      </c>
      <c r="V41" s="210">
        <f t="shared" si="1"/>
        <v>51.245161290322585</v>
      </c>
    </row>
    <row r="42" spans="1:22" s="32" customFormat="1" ht="24.75" customHeight="1">
      <c r="A42" s="63"/>
      <c r="B42" s="59"/>
      <c r="C42" s="64"/>
      <c r="D42" s="65" t="s">
        <v>176</v>
      </c>
      <c r="E42" s="66">
        <v>15500</v>
      </c>
      <c r="F42" s="200"/>
      <c r="G42" s="200"/>
      <c r="H42" s="119">
        <f>SUM(E42+F42-G42)</f>
        <v>15500</v>
      </c>
      <c r="I42" s="200"/>
      <c r="J42" s="200"/>
      <c r="K42" s="119">
        <f>SUM(H42+I42-J42)</f>
        <v>15500</v>
      </c>
      <c r="L42" s="200"/>
      <c r="M42" s="200"/>
      <c r="N42" s="119">
        <f>SUM(K42+L42-M42)</f>
        <v>15500</v>
      </c>
      <c r="O42" s="200"/>
      <c r="P42" s="200"/>
      <c r="Q42" s="119">
        <f>SUM(N42+O42-P42)</f>
        <v>15500</v>
      </c>
      <c r="R42" s="200"/>
      <c r="S42" s="200"/>
      <c r="T42" s="119">
        <v>15500</v>
      </c>
      <c r="U42" s="119">
        <v>7943</v>
      </c>
      <c r="V42" s="210">
        <f t="shared" si="1"/>
        <v>51.245161290322585</v>
      </c>
    </row>
    <row r="43" spans="1:22" s="28" customFormat="1" ht="24" customHeight="1">
      <c r="A43" s="92"/>
      <c r="B43" s="67">
        <v>80110</v>
      </c>
      <c r="C43" s="95"/>
      <c r="D43" s="14" t="s">
        <v>66</v>
      </c>
      <c r="E43" s="108">
        <f aca="true" t="shared" si="20" ref="E43:U44">SUM(E44)</f>
        <v>3500</v>
      </c>
      <c r="F43" s="108">
        <f t="shared" si="20"/>
        <v>0</v>
      </c>
      <c r="G43" s="108">
        <f t="shared" si="20"/>
        <v>0</v>
      </c>
      <c r="H43" s="108">
        <f t="shared" si="20"/>
        <v>3500</v>
      </c>
      <c r="I43" s="108">
        <f t="shared" si="20"/>
        <v>0</v>
      </c>
      <c r="J43" s="108">
        <f t="shared" si="20"/>
        <v>0</v>
      </c>
      <c r="K43" s="108">
        <f t="shared" si="20"/>
        <v>3500</v>
      </c>
      <c r="L43" s="108">
        <f t="shared" si="20"/>
        <v>0</v>
      </c>
      <c r="M43" s="108">
        <f t="shared" si="20"/>
        <v>0</v>
      </c>
      <c r="N43" s="108">
        <f t="shared" si="20"/>
        <v>3500</v>
      </c>
      <c r="O43" s="108">
        <f t="shared" si="20"/>
        <v>0</v>
      </c>
      <c r="P43" s="108">
        <f t="shared" si="20"/>
        <v>0</v>
      </c>
      <c r="Q43" s="108">
        <f t="shared" si="20"/>
        <v>3500</v>
      </c>
      <c r="R43" s="108">
        <f t="shared" si="20"/>
        <v>0</v>
      </c>
      <c r="S43" s="108">
        <f t="shared" si="20"/>
        <v>0</v>
      </c>
      <c r="T43" s="108">
        <f t="shared" si="20"/>
        <v>3500</v>
      </c>
      <c r="U43" s="108">
        <f t="shared" si="20"/>
        <v>2447</v>
      </c>
      <c r="V43" s="210">
        <f t="shared" si="1"/>
        <v>69.91428571428571</v>
      </c>
    </row>
    <row r="44" spans="1:22" s="28" customFormat="1" ht="23.25" customHeight="1">
      <c r="A44" s="92"/>
      <c r="B44" s="67"/>
      <c r="C44" s="95">
        <v>6060</v>
      </c>
      <c r="D44" s="14" t="s">
        <v>117</v>
      </c>
      <c r="E44" s="108">
        <f t="shared" si="20"/>
        <v>3500</v>
      </c>
      <c r="F44" s="108">
        <f t="shared" si="20"/>
        <v>0</v>
      </c>
      <c r="G44" s="108">
        <f t="shared" si="20"/>
        <v>0</v>
      </c>
      <c r="H44" s="108">
        <f t="shared" si="20"/>
        <v>3500</v>
      </c>
      <c r="I44" s="108">
        <f t="shared" si="20"/>
        <v>0</v>
      </c>
      <c r="J44" s="108">
        <f t="shared" si="20"/>
        <v>0</v>
      </c>
      <c r="K44" s="108">
        <f t="shared" si="20"/>
        <v>3500</v>
      </c>
      <c r="L44" s="108">
        <f t="shared" si="20"/>
        <v>0</v>
      </c>
      <c r="M44" s="108">
        <f t="shared" si="20"/>
        <v>0</v>
      </c>
      <c r="N44" s="108">
        <f t="shared" si="20"/>
        <v>3500</v>
      </c>
      <c r="O44" s="108">
        <f t="shared" si="20"/>
        <v>0</v>
      </c>
      <c r="P44" s="108">
        <f t="shared" si="20"/>
        <v>0</v>
      </c>
      <c r="Q44" s="108">
        <f t="shared" si="20"/>
        <v>3500</v>
      </c>
      <c r="R44" s="108">
        <f t="shared" si="20"/>
        <v>0</v>
      </c>
      <c r="S44" s="108">
        <f t="shared" si="20"/>
        <v>0</v>
      </c>
      <c r="T44" s="108">
        <f t="shared" si="20"/>
        <v>3500</v>
      </c>
      <c r="U44" s="108">
        <f t="shared" si="20"/>
        <v>2447</v>
      </c>
      <c r="V44" s="210">
        <f t="shared" si="1"/>
        <v>69.91428571428571</v>
      </c>
    </row>
    <row r="45" spans="1:22" s="32" customFormat="1" ht="27.75" customHeight="1">
      <c r="A45" s="63"/>
      <c r="B45" s="59"/>
      <c r="C45" s="64"/>
      <c r="D45" s="65" t="s">
        <v>176</v>
      </c>
      <c r="E45" s="66">
        <v>3500</v>
      </c>
      <c r="F45" s="200"/>
      <c r="G45" s="200"/>
      <c r="H45" s="119">
        <f>SUM(E45+F45-G45)</f>
        <v>3500</v>
      </c>
      <c r="I45" s="200"/>
      <c r="J45" s="200"/>
      <c r="K45" s="119">
        <f>SUM(H45+I45-J45)</f>
        <v>3500</v>
      </c>
      <c r="L45" s="200"/>
      <c r="M45" s="200"/>
      <c r="N45" s="119">
        <f>SUM(K45+L45-M45)</f>
        <v>3500</v>
      </c>
      <c r="O45" s="200"/>
      <c r="P45" s="200"/>
      <c r="Q45" s="119">
        <f>SUM(N45+O45-P45)</f>
        <v>3500</v>
      </c>
      <c r="R45" s="200"/>
      <c r="S45" s="200"/>
      <c r="T45" s="119">
        <v>3500</v>
      </c>
      <c r="U45" s="119">
        <v>2447</v>
      </c>
      <c r="V45" s="210">
        <f t="shared" si="1"/>
        <v>69.91428571428571</v>
      </c>
    </row>
    <row r="46" spans="1:22" s="54" customFormat="1" ht="19.5" customHeight="1">
      <c r="A46" s="82">
        <v>851</v>
      </c>
      <c r="B46" s="48"/>
      <c r="C46" s="140"/>
      <c r="D46" s="49" t="s">
        <v>68</v>
      </c>
      <c r="E46" s="83">
        <f aca="true" t="shared" si="21" ref="E46:U46">SUM(E50,E47)</f>
        <v>40000</v>
      </c>
      <c r="F46" s="83">
        <f t="shared" si="21"/>
        <v>0</v>
      </c>
      <c r="G46" s="83">
        <f t="shared" si="21"/>
        <v>0</v>
      </c>
      <c r="H46" s="83">
        <f t="shared" si="21"/>
        <v>40000</v>
      </c>
      <c r="I46" s="83">
        <f t="shared" si="21"/>
        <v>0</v>
      </c>
      <c r="J46" s="83">
        <f t="shared" si="21"/>
        <v>0</v>
      </c>
      <c r="K46" s="83">
        <f t="shared" si="21"/>
        <v>40000</v>
      </c>
      <c r="L46" s="83">
        <f t="shared" si="21"/>
        <v>0</v>
      </c>
      <c r="M46" s="83">
        <f t="shared" si="21"/>
        <v>0</v>
      </c>
      <c r="N46" s="83">
        <f t="shared" si="21"/>
        <v>40000</v>
      </c>
      <c r="O46" s="83">
        <f t="shared" si="21"/>
        <v>10000</v>
      </c>
      <c r="P46" s="83">
        <f t="shared" si="21"/>
        <v>0</v>
      </c>
      <c r="Q46" s="83">
        <f t="shared" si="21"/>
        <v>50000</v>
      </c>
      <c r="R46" s="83">
        <f t="shared" si="21"/>
        <v>0</v>
      </c>
      <c r="S46" s="83">
        <f t="shared" si="21"/>
        <v>0</v>
      </c>
      <c r="T46" s="83">
        <f t="shared" si="21"/>
        <v>50000</v>
      </c>
      <c r="U46" s="83">
        <f t="shared" si="21"/>
        <v>10000</v>
      </c>
      <c r="V46" s="209">
        <f t="shared" si="1"/>
        <v>20</v>
      </c>
    </row>
    <row r="47" spans="1:22" s="28" customFormat="1" ht="18.75" customHeight="1">
      <c r="A47" s="105"/>
      <c r="B47" s="109">
        <v>85111</v>
      </c>
      <c r="C47" s="109"/>
      <c r="D47" s="51" t="s">
        <v>238</v>
      </c>
      <c r="E47" s="115">
        <f aca="true" t="shared" si="22" ref="E47:U48">SUM(E48)</f>
        <v>10000</v>
      </c>
      <c r="F47" s="115">
        <f t="shared" si="22"/>
        <v>0</v>
      </c>
      <c r="G47" s="115">
        <f t="shared" si="22"/>
        <v>0</v>
      </c>
      <c r="H47" s="115">
        <f t="shared" si="22"/>
        <v>10000</v>
      </c>
      <c r="I47" s="115">
        <f t="shared" si="22"/>
        <v>0</v>
      </c>
      <c r="J47" s="115">
        <f t="shared" si="22"/>
        <v>0</v>
      </c>
      <c r="K47" s="115">
        <f t="shared" si="22"/>
        <v>10000</v>
      </c>
      <c r="L47" s="115">
        <f t="shared" si="22"/>
        <v>0</v>
      </c>
      <c r="M47" s="115">
        <f t="shared" si="22"/>
        <v>0</v>
      </c>
      <c r="N47" s="115">
        <f t="shared" si="22"/>
        <v>10000</v>
      </c>
      <c r="O47" s="115">
        <f t="shared" si="22"/>
        <v>0</v>
      </c>
      <c r="P47" s="115">
        <f t="shared" si="22"/>
        <v>0</v>
      </c>
      <c r="Q47" s="115">
        <f t="shared" si="22"/>
        <v>10000</v>
      </c>
      <c r="R47" s="115">
        <f t="shared" si="22"/>
        <v>0</v>
      </c>
      <c r="S47" s="115">
        <f t="shared" si="22"/>
        <v>0</v>
      </c>
      <c r="T47" s="115">
        <f t="shared" si="22"/>
        <v>10000</v>
      </c>
      <c r="U47" s="115">
        <f t="shared" si="22"/>
        <v>10000</v>
      </c>
      <c r="V47" s="210">
        <f t="shared" si="1"/>
        <v>100</v>
      </c>
    </row>
    <row r="48" spans="1:22" s="28" customFormat="1" ht="70.5" customHeight="1">
      <c r="A48" s="105"/>
      <c r="B48" s="109"/>
      <c r="C48" s="126">
        <v>6300</v>
      </c>
      <c r="D48" s="51" t="s">
        <v>247</v>
      </c>
      <c r="E48" s="115">
        <f t="shared" si="22"/>
        <v>10000</v>
      </c>
      <c r="F48" s="115">
        <f t="shared" si="22"/>
        <v>0</v>
      </c>
      <c r="G48" s="115">
        <f t="shared" si="22"/>
        <v>0</v>
      </c>
      <c r="H48" s="115">
        <f t="shared" si="22"/>
        <v>10000</v>
      </c>
      <c r="I48" s="115">
        <f t="shared" si="22"/>
        <v>0</v>
      </c>
      <c r="J48" s="115">
        <f t="shared" si="22"/>
        <v>0</v>
      </c>
      <c r="K48" s="115">
        <f t="shared" si="22"/>
        <v>10000</v>
      </c>
      <c r="L48" s="115">
        <f t="shared" si="22"/>
        <v>0</v>
      </c>
      <c r="M48" s="115">
        <f t="shared" si="22"/>
        <v>0</v>
      </c>
      <c r="N48" s="115">
        <f t="shared" si="22"/>
        <v>10000</v>
      </c>
      <c r="O48" s="115">
        <f t="shared" si="22"/>
        <v>0</v>
      </c>
      <c r="P48" s="115">
        <f t="shared" si="22"/>
        <v>0</v>
      </c>
      <c r="Q48" s="115">
        <f t="shared" si="22"/>
        <v>10000</v>
      </c>
      <c r="R48" s="115">
        <f t="shared" si="22"/>
        <v>0</v>
      </c>
      <c r="S48" s="115">
        <f t="shared" si="22"/>
        <v>0</v>
      </c>
      <c r="T48" s="115">
        <f t="shared" si="22"/>
        <v>10000</v>
      </c>
      <c r="U48" s="115">
        <f t="shared" si="22"/>
        <v>10000</v>
      </c>
      <c r="V48" s="210">
        <f t="shared" si="1"/>
        <v>100</v>
      </c>
    </row>
    <row r="49" spans="1:22" s="32" customFormat="1" ht="33" customHeight="1">
      <c r="A49" s="127"/>
      <c r="B49" s="128"/>
      <c r="C49" s="129"/>
      <c r="D49" s="130" t="s">
        <v>248</v>
      </c>
      <c r="E49" s="131">
        <v>10000</v>
      </c>
      <c r="F49" s="200"/>
      <c r="G49" s="200"/>
      <c r="H49" s="119">
        <f>SUM(E49+F49-G49)</f>
        <v>10000</v>
      </c>
      <c r="I49" s="200"/>
      <c r="J49" s="200"/>
      <c r="K49" s="119">
        <f>SUM(H49+I49-J49)</f>
        <v>10000</v>
      </c>
      <c r="L49" s="200"/>
      <c r="M49" s="200"/>
      <c r="N49" s="119">
        <f>SUM(K49+L49-M49)</f>
        <v>10000</v>
      </c>
      <c r="O49" s="200"/>
      <c r="P49" s="200"/>
      <c r="Q49" s="119">
        <f>SUM(N49+O49-P49)</f>
        <v>10000</v>
      </c>
      <c r="R49" s="200"/>
      <c r="S49" s="200"/>
      <c r="T49" s="119">
        <f>SUM(Q49+R49-S49)</f>
        <v>10000</v>
      </c>
      <c r="U49" s="119">
        <v>10000</v>
      </c>
      <c r="V49" s="210">
        <f t="shared" si="1"/>
        <v>100</v>
      </c>
    </row>
    <row r="50" spans="1:22" s="28" customFormat="1" ht="21.75" customHeight="1">
      <c r="A50" s="92"/>
      <c r="B50" s="67">
        <v>85154</v>
      </c>
      <c r="C50" s="95"/>
      <c r="D50" s="14" t="s">
        <v>69</v>
      </c>
      <c r="E50" s="108">
        <f aca="true" t="shared" si="23" ref="E50:U51">SUM(E51)</f>
        <v>30000</v>
      </c>
      <c r="F50" s="108">
        <f t="shared" si="23"/>
        <v>0</v>
      </c>
      <c r="G50" s="108">
        <f t="shared" si="23"/>
        <v>0</v>
      </c>
      <c r="H50" s="108">
        <f t="shared" si="23"/>
        <v>30000</v>
      </c>
      <c r="I50" s="108">
        <f t="shared" si="23"/>
        <v>0</v>
      </c>
      <c r="J50" s="108">
        <f t="shared" si="23"/>
        <v>0</v>
      </c>
      <c r="K50" s="108">
        <f t="shared" si="23"/>
        <v>30000</v>
      </c>
      <c r="L50" s="108">
        <f t="shared" si="23"/>
        <v>0</v>
      </c>
      <c r="M50" s="108">
        <f t="shared" si="23"/>
        <v>0</v>
      </c>
      <c r="N50" s="108">
        <f t="shared" si="23"/>
        <v>30000</v>
      </c>
      <c r="O50" s="108">
        <f t="shared" si="23"/>
        <v>10000</v>
      </c>
      <c r="P50" s="108">
        <f t="shared" si="23"/>
        <v>0</v>
      </c>
      <c r="Q50" s="108">
        <f t="shared" si="23"/>
        <v>40000</v>
      </c>
      <c r="R50" s="108">
        <f t="shared" si="23"/>
        <v>0</v>
      </c>
      <c r="S50" s="108">
        <f t="shared" si="23"/>
        <v>0</v>
      </c>
      <c r="T50" s="108">
        <f t="shared" si="23"/>
        <v>40000</v>
      </c>
      <c r="U50" s="108">
        <f t="shared" si="23"/>
        <v>0</v>
      </c>
      <c r="V50" s="210">
        <f t="shared" si="1"/>
        <v>0</v>
      </c>
    </row>
    <row r="51" spans="1:22" s="28" customFormat="1" ht="25.5" customHeight="1">
      <c r="A51" s="92"/>
      <c r="B51" s="67"/>
      <c r="C51" s="95">
        <v>6060</v>
      </c>
      <c r="D51" s="14" t="s">
        <v>117</v>
      </c>
      <c r="E51" s="108">
        <f>SUM(E52)</f>
        <v>30000</v>
      </c>
      <c r="F51" s="108">
        <f t="shared" si="23"/>
        <v>0</v>
      </c>
      <c r="G51" s="108">
        <f t="shared" si="23"/>
        <v>0</v>
      </c>
      <c r="H51" s="108">
        <f t="shared" si="23"/>
        <v>30000</v>
      </c>
      <c r="I51" s="108">
        <f t="shared" si="23"/>
        <v>0</v>
      </c>
      <c r="J51" s="108">
        <f t="shared" si="23"/>
        <v>0</v>
      </c>
      <c r="K51" s="108">
        <f t="shared" si="23"/>
        <v>30000</v>
      </c>
      <c r="L51" s="108">
        <f t="shared" si="23"/>
        <v>0</v>
      </c>
      <c r="M51" s="108">
        <f t="shared" si="23"/>
        <v>0</v>
      </c>
      <c r="N51" s="108">
        <f t="shared" si="23"/>
        <v>30000</v>
      </c>
      <c r="O51" s="108">
        <f t="shared" si="23"/>
        <v>10000</v>
      </c>
      <c r="P51" s="108">
        <f t="shared" si="23"/>
        <v>0</v>
      </c>
      <c r="Q51" s="108">
        <f t="shared" si="23"/>
        <v>40000</v>
      </c>
      <c r="R51" s="108">
        <f t="shared" si="23"/>
        <v>0</v>
      </c>
      <c r="S51" s="108">
        <f t="shared" si="23"/>
        <v>0</v>
      </c>
      <c r="T51" s="108">
        <f t="shared" si="23"/>
        <v>40000</v>
      </c>
      <c r="U51" s="108">
        <f t="shared" si="23"/>
        <v>0</v>
      </c>
      <c r="V51" s="210">
        <f t="shared" si="1"/>
        <v>0</v>
      </c>
    </row>
    <row r="52" spans="1:22" s="28" customFormat="1" ht="24.75" customHeight="1">
      <c r="A52" s="92"/>
      <c r="B52" s="67"/>
      <c r="C52" s="95"/>
      <c r="D52" s="65" t="s">
        <v>381</v>
      </c>
      <c r="E52" s="66">
        <v>30000</v>
      </c>
      <c r="F52" s="198"/>
      <c r="G52" s="198"/>
      <c r="H52" s="119">
        <f>SUM(E52+F52-G52)</f>
        <v>30000</v>
      </c>
      <c r="I52" s="198"/>
      <c r="J52" s="198"/>
      <c r="K52" s="119">
        <f>SUM(H52+I52-J52)</f>
        <v>30000</v>
      </c>
      <c r="L52" s="198"/>
      <c r="M52" s="198"/>
      <c r="N52" s="119">
        <f>SUM(K52+L52-M52)</f>
        <v>30000</v>
      </c>
      <c r="O52" s="119">
        <v>10000</v>
      </c>
      <c r="P52" s="114"/>
      <c r="Q52" s="119">
        <f>SUM(N52+O52-P52)</f>
        <v>40000</v>
      </c>
      <c r="R52" s="119"/>
      <c r="S52" s="114"/>
      <c r="T52" s="119">
        <v>40000</v>
      </c>
      <c r="U52" s="119">
        <v>0</v>
      </c>
      <c r="V52" s="210">
        <f t="shared" si="1"/>
        <v>0</v>
      </c>
    </row>
    <row r="53" spans="1:22" s="54" customFormat="1" ht="27" customHeight="1">
      <c r="A53" s="40" t="s">
        <v>153</v>
      </c>
      <c r="B53" s="5"/>
      <c r="C53" s="23"/>
      <c r="D53" s="22" t="s">
        <v>79</v>
      </c>
      <c r="E53" s="19">
        <f aca="true" t="shared" si="24" ref="E53:U53">SUM(E54,E63)</f>
        <v>18372948</v>
      </c>
      <c r="F53" s="19">
        <f t="shared" si="24"/>
        <v>18369502</v>
      </c>
      <c r="G53" s="19">
        <f t="shared" si="24"/>
        <v>17400000</v>
      </c>
      <c r="H53" s="19">
        <f t="shared" si="24"/>
        <v>19342450</v>
      </c>
      <c r="I53" s="19">
        <f t="shared" si="24"/>
        <v>0</v>
      </c>
      <c r="J53" s="19">
        <f t="shared" si="24"/>
        <v>0</v>
      </c>
      <c r="K53" s="19">
        <f t="shared" si="24"/>
        <v>19342450</v>
      </c>
      <c r="L53" s="19">
        <f t="shared" si="24"/>
        <v>3870000</v>
      </c>
      <c r="M53" s="19">
        <f t="shared" si="24"/>
        <v>8174179</v>
      </c>
      <c r="N53" s="19">
        <f t="shared" si="24"/>
        <v>15038271</v>
      </c>
      <c r="O53" s="19">
        <f t="shared" si="24"/>
        <v>0</v>
      </c>
      <c r="P53" s="19">
        <f t="shared" si="24"/>
        <v>368446</v>
      </c>
      <c r="Q53" s="19">
        <f t="shared" si="24"/>
        <v>14669825</v>
      </c>
      <c r="R53" s="19">
        <f t="shared" si="24"/>
        <v>0</v>
      </c>
      <c r="S53" s="19">
        <f t="shared" si="24"/>
        <v>2046</v>
      </c>
      <c r="T53" s="19">
        <f t="shared" si="24"/>
        <v>13698277</v>
      </c>
      <c r="U53" s="19">
        <f t="shared" si="24"/>
        <v>2303285</v>
      </c>
      <c r="V53" s="209">
        <f t="shared" si="1"/>
        <v>16.814413958777443</v>
      </c>
    </row>
    <row r="54" spans="1:22" s="28" customFormat="1" ht="18.75" customHeight="1">
      <c r="A54" s="92"/>
      <c r="B54" s="93" t="s">
        <v>154</v>
      </c>
      <c r="C54" s="102"/>
      <c r="D54" s="14" t="s">
        <v>80</v>
      </c>
      <c r="E54" s="108">
        <f aca="true" t="shared" si="25" ref="E54:J54">SUM(E55,E59,E61,)</f>
        <v>18344702</v>
      </c>
      <c r="F54" s="108">
        <f t="shared" si="25"/>
        <v>18344702</v>
      </c>
      <c r="G54" s="108">
        <f t="shared" si="25"/>
        <v>17400000</v>
      </c>
      <c r="H54" s="108">
        <f t="shared" si="25"/>
        <v>19289404</v>
      </c>
      <c r="I54" s="108">
        <f t="shared" si="25"/>
        <v>0</v>
      </c>
      <c r="J54" s="108">
        <f t="shared" si="25"/>
        <v>0</v>
      </c>
      <c r="K54" s="108">
        <f aca="true" t="shared" si="26" ref="K54:U54">SUM(K55,K57,K59,K61,)</f>
        <v>19289404</v>
      </c>
      <c r="L54" s="108">
        <f t="shared" si="26"/>
        <v>3870000</v>
      </c>
      <c r="M54" s="108">
        <f t="shared" si="26"/>
        <v>8174179</v>
      </c>
      <c r="N54" s="108">
        <f t="shared" si="26"/>
        <v>14985225</v>
      </c>
      <c r="O54" s="108">
        <f t="shared" si="26"/>
        <v>0</v>
      </c>
      <c r="P54" s="108">
        <f t="shared" si="26"/>
        <v>368446</v>
      </c>
      <c r="Q54" s="108">
        <f t="shared" si="26"/>
        <v>14616779</v>
      </c>
      <c r="R54" s="108">
        <f t="shared" si="26"/>
        <v>0</v>
      </c>
      <c r="S54" s="108">
        <f t="shared" si="26"/>
        <v>0</v>
      </c>
      <c r="T54" s="108">
        <f t="shared" si="26"/>
        <v>13672077</v>
      </c>
      <c r="U54" s="108">
        <f t="shared" si="26"/>
        <v>2282319</v>
      </c>
      <c r="V54" s="210">
        <f t="shared" si="1"/>
        <v>16.693286616217858</v>
      </c>
    </row>
    <row r="55" spans="1:22" s="28" customFormat="1" ht="22.5" hidden="1">
      <c r="A55" s="93"/>
      <c r="B55" s="93"/>
      <c r="C55" s="93">
        <v>6052</v>
      </c>
      <c r="D55" s="14" t="s">
        <v>93</v>
      </c>
      <c r="E55" s="108">
        <f aca="true" t="shared" si="27" ref="E55:U55">SUM(E56:E56)</f>
        <v>0</v>
      </c>
      <c r="F55" s="108">
        <f t="shared" si="27"/>
        <v>0</v>
      </c>
      <c r="G55" s="108">
        <f t="shared" si="27"/>
        <v>17400000</v>
      </c>
      <c r="H55" s="108">
        <f t="shared" si="27"/>
        <v>-17400000</v>
      </c>
      <c r="I55" s="108">
        <f t="shared" si="27"/>
        <v>0</v>
      </c>
      <c r="J55" s="108">
        <f t="shared" si="27"/>
        <v>0</v>
      </c>
      <c r="K55" s="108">
        <f t="shared" si="27"/>
        <v>-17400000</v>
      </c>
      <c r="L55" s="108">
        <f t="shared" si="27"/>
        <v>0</v>
      </c>
      <c r="M55" s="108">
        <f t="shared" si="27"/>
        <v>0</v>
      </c>
      <c r="N55" s="108">
        <f t="shared" si="27"/>
        <v>-17400000</v>
      </c>
      <c r="O55" s="108">
        <f t="shared" si="27"/>
        <v>0</v>
      </c>
      <c r="P55" s="108">
        <f t="shared" si="27"/>
        <v>0</v>
      </c>
      <c r="Q55" s="108">
        <f t="shared" si="27"/>
        <v>-17400000</v>
      </c>
      <c r="R55" s="108">
        <f t="shared" si="27"/>
        <v>0</v>
      </c>
      <c r="S55" s="108">
        <f t="shared" si="27"/>
        <v>0</v>
      </c>
      <c r="T55" s="108">
        <f t="shared" si="27"/>
        <v>0</v>
      </c>
      <c r="U55" s="108">
        <f t="shared" si="27"/>
        <v>0</v>
      </c>
      <c r="V55" s="210" t="e">
        <f t="shared" si="1"/>
        <v>#DIV/0!</v>
      </c>
    </row>
    <row r="56" spans="1:22" s="28" customFormat="1" ht="45" hidden="1">
      <c r="A56" s="92"/>
      <c r="B56" s="93"/>
      <c r="C56" s="94"/>
      <c r="D56" s="68" t="s">
        <v>382</v>
      </c>
      <c r="E56" s="66">
        <v>0</v>
      </c>
      <c r="F56" s="114"/>
      <c r="G56" s="119">
        <v>17400000</v>
      </c>
      <c r="H56" s="119">
        <f>SUM(E56+F56-G56)</f>
        <v>-17400000</v>
      </c>
      <c r="I56" s="114"/>
      <c r="J56" s="119"/>
      <c r="K56" s="119">
        <f>SUM(H56+I56-J56)</f>
        <v>-17400000</v>
      </c>
      <c r="L56" s="114"/>
      <c r="M56" s="119"/>
      <c r="N56" s="119">
        <f>SUM(K56+L56-M56)</f>
        <v>-17400000</v>
      </c>
      <c r="O56" s="114"/>
      <c r="P56" s="119"/>
      <c r="Q56" s="119">
        <f>SUM(N56+O56-P56)</f>
        <v>-17400000</v>
      </c>
      <c r="R56" s="114"/>
      <c r="S56" s="119"/>
      <c r="T56" s="119">
        <v>0</v>
      </c>
      <c r="U56" s="119">
        <v>0</v>
      </c>
      <c r="V56" s="210" t="e">
        <f t="shared" si="1"/>
        <v>#DIV/0!</v>
      </c>
    </row>
    <row r="57" spans="1:22" s="28" customFormat="1" ht="24" customHeight="1">
      <c r="A57" s="92"/>
      <c r="B57" s="93"/>
      <c r="C57" s="94">
        <v>6050</v>
      </c>
      <c r="D57" s="14" t="s">
        <v>93</v>
      </c>
      <c r="E57" s="114">
        <f>SUM(E58)</f>
        <v>0</v>
      </c>
      <c r="F57" s="114"/>
      <c r="G57" s="114"/>
      <c r="H57" s="114"/>
      <c r="I57" s="114"/>
      <c r="J57" s="114"/>
      <c r="K57" s="114">
        <f aca="true" t="shared" si="28" ref="K57:U57">SUM(K58)</f>
        <v>0</v>
      </c>
      <c r="L57" s="114">
        <f t="shared" si="28"/>
        <v>70000</v>
      </c>
      <c r="M57" s="114">
        <f t="shared" si="28"/>
        <v>0</v>
      </c>
      <c r="N57" s="114">
        <f t="shared" si="28"/>
        <v>70000</v>
      </c>
      <c r="O57" s="114">
        <f t="shared" si="28"/>
        <v>0</v>
      </c>
      <c r="P57" s="114">
        <f t="shared" si="28"/>
        <v>0</v>
      </c>
      <c r="Q57" s="114">
        <f t="shared" si="28"/>
        <v>70000</v>
      </c>
      <c r="R57" s="114">
        <f t="shared" si="28"/>
        <v>0</v>
      </c>
      <c r="S57" s="114">
        <f t="shared" si="28"/>
        <v>0</v>
      </c>
      <c r="T57" s="114">
        <f t="shared" si="28"/>
        <v>70000</v>
      </c>
      <c r="U57" s="114">
        <f t="shared" si="28"/>
        <v>6710</v>
      </c>
      <c r="V57" s="210">
        <f t="shared" si="1"/>
        <v>9.585714285714285</v>
      </c>
    </row>
    <row r="58" spans="1:22" s="32" customFormat="1" ht="24" customHeight="1">
      <c r="A58" s="63"/>
      <c r="B58" s="138"/>
      <c r="C58" s="139"/>
      <c r="D58" s="68" t="s">
        <v>383</v>
      </c>
      <c r="E58" s="66">
        <v>0</v>
      </c>
      <c r="F58" s="119"/>
      <c r="G58" s="119"/>
      <c r="H58" s="119"/>
      <c r="I58" s="119"/>
      <c r="J58" s="119"/>
      <c r="K58" s="119">
        <v>0</v>
      </c>
      <c r="L58" s="119">
        <v>70000</v>
      </c>
      <c r="M58" s="119"/>
      <c r="N58" s="119">
        <f>SUM(K58+L58-M58)</f>
        <v>70000</v>
      </c>
      <c r="O58" s="119"/>
      <c r="P58" s="119"/>
      <c r="Q58" s="119">
        <f>SUM(N58+O58-P58)</f>
        <v>70000</v>
      </c>
      <c r="R58" s="119"/>
      <c r="S58" s="119"/>
      <c r="T58" s="119">
        <f>SUM(Q58+R58-S58)</f>
        <v>70000</v>
      </c>
      <c r="U58" s="119">
        <v>6710</v>
      </c>
      <c r="V58" s="210">
        <f t="shared" si="1"/>
        <v>9.585714285714285</v>
      </c>
    </row>
    <row r="59" spans="1:22" s="28" customFormat="1" ht="24.75" customHeight="1">
      <c r="A59" s="92"/>
      <c r="B59" s="93"/>
      <c r="C59" s="94">
        <v>6059</v>
      </c>
      <c r="D59" s="14" t="s">
        <v>93</v>
      </c>
      <c r="E59" s="66">
        <f aca="true" t="shared" si="29" ref="E59:U59">SUM(E60)</f>
        <v>1200014</v>
      </c>
      <c r="F59" s="108">
        <f t="shared" si="29"/>
        <v>1200014</v>
      </c>
      <c r="G59" s="108">
        <f t="shared" si="29"/>
        <v>0</v>
      </c>
      <c r="H59" s="108">
        <f t="shared" si="29"/>
        <v>2400028</v>
      </c>
      <c r="I59" s="108">
        <f t="shared" si="29"/>
        <v>0</v>
      </c>
      <c r="J59" s="108">
        <f t="shared" si="29"/>
        <v>0</v>
      </c>
      <c r="K59" s="108">
        <f t="shared" si="29"/>
        <v>2400028</v>
      </c>
      <c r="L59" s="108">
        <f t="shared" si="29"/>
        <v>3800000</v>
      </c>
      <c r="M59" s="108">
        <f t="shared" si="29"/>
        <v>1168355</v>
      </c>
      <c r="N59" s="108">
        <f t="shared" si="29"/>
        <v>5031673</v>
      </c>
      <c r="O59" s="108">
        <f t="shared" si="29"/>
        <v>0</v>
      </c>
      <c r="P59" s="108">
        <f t="shared" si="29"/>
        <v>59720</v>
      </c>
      <c r="Q59" s="108">
        <f t="shared" si="29"/>
        <v>4971953</v>
      </c>
      <c r="R59" s="108">
        <f t="shared" si="29"/>
        <v>0</v>
      </c>
      <c r="S59" s="108">
        <f t="shared" si="29"/>
        <v>0</v>
      </c>
      <c r="T59" s="108">
        <f t="shared" si="29"/>
        <v>3771939</v>
      </c>
      <c r="U59" s="108">
        <f t="shared" si="29"/>
        <v>627845</v>
      </c>
      <c r="V59" s="210">
        <f t="shared" si="1"/>
        <v>16.645152532954537</v>
      </c>
    </row>
    <row r="60" spans="1:22" s="28" customFormat="1" ht="49.5" customHeight="1">
      <c r="A60" s="92"/>
      <c r="B60" s="93"/>
      <c r="C60" s="94"/>
      <c r="D60" s="68" t="s">
        <v>382</v>
      </c>
      <c r="E60" s="66">
        <v>1200014</v>
      </c>
      <c r="F60" s="119">
        <v>1200014</v>
      </c>
      <c r="G60" s="198"/>
      <c r="H60" s="119">
        <f>SUM(E60+F60-G60)</f>
        <v>2400028</v>
      </c>
      <c r="I60" s="119"/>
      <c r="J60" s="198"/>
      <c r="K60" s="119">
        <f>SUM(H60+I60-J60)</f>
        <v>2400028</v>
      </c>
      <c r="L60" s="119">
        <v>3800000</v>
      </c>
      <c r="M60" s="119">
        <v>1168355</v>
      </c>
      <c r="N60" s="119">
        <f>SUM(K60+L60-M60)</f>
        <v>5031673</v>
      </c>
      <c r="O60" s="119"/>
      <c r="P60" s="119">
        <v>59720</v>
      </c>
      <c r="Q60" s="119">
        <f>SUM(N60+O60-P60)</f>
        <v>4971953</v>
      </c>
      <c r="R60" s="119"/>
      <c r="S60" s="119"/>
      <c r="T60" s="119">
        <v>3771939</v>
      </c>
      <c r="U60" s="119">
        <v>627845</v>
      </c>
      <c r="V60" s="210">
        <f t="shared" si="1"/>
        <v>16.645152532954537</v>
      </c>
    </row>
    <row r="61" spans="1:22" s="28" customFormat="1" ht="24" customHeight="1">
      <c r="A61" s="92"/>
      <c r="B61" s="93"/>
      <c r="C61" s="94">
        <v>6058</v>
      </c>
      <c r="D61" s="14" t="s">
        <v>93</v>
      </c>
      <c r="E61" s="66">
        <f aca="true" t="shared" si="30" ref="E61:U61">SUM(E62)</f>
        <v>17144688</v>
      </c>
      <c r="F61" s="108">
        <f t="shared" si="30"/>
        <v>17144688</v>
      </c>
      <c r="G61" s="108">
        <f t="shared" si="30"/>
        <v>0</v>
      </c>
      <c r="H61" s="108">
        <f t="shared" si="30"/>
        <v>34289376</v>
      </c>
      <c r="I61" s="108">
        <f t="shared" si="30"/>
        <v>0</v>
      </c>
      <c r="J61" s="108">
        <f t="shared" si="30"/>
        <v>0</v>
      </c>
      <c r="K61" s="108">
        <f t="shared" si="30"/>
        <v>34289376</v>
      </c>
      <c r="L61" s="108">
        <f t="shared" si="30"/>
        <v>0</v>
      </c>
      <c r="M61" s="108">
        <f t="shared" si="30"/>
        <v>7005824</v>
      </c>
      <c r="N61" s="108">
        <f t="shared" si="30"/>
        <v>27283552</v>
      </c>
      <c r="O61" s="108">
        <f t="shared" si="30"/>
        <v>0</v>
      </c>
      <c r="P61" s="108">
        <f t="shared" si="30"/>
        <v>308726</v>
      </c>
      <c r="Q61" s="108">
        <f t="shared" si="30"/>
        <v>26974826</v>
      </c>
      <c r="R61" s="108">
        <f t="shared" si="30"/>
        <v>0</v>
      </c>
      <c r="S61" s="108">
        <f t="shared" si="30"/>
        <v>0</v>
      </c>
      <c r="T61" s="108">
        <f t="shared" si="30"/>
        <v>9830138</v>
      </c>
      <c r="U61" s="108">
        <f t="shared" si="30"/>
        <v>1647764</v>
      </c>
      <c r="V61" s="210">
        <f t="shared" si="1"/>
        <v>16.76236895148369</v>
      </c>
    </row>
    <row r="62" spans="1:22" s="28" customFormat="1" ht="49.5" customHeight="1">
      <c r="A62" s="92"/>
      <c r="B62" s="93"/>
      <c r="C62" s="94"/>
      <c r="D62" s="68" t="s">
        <v>382</v>
      </c>
      <c r="E62" s="66">
        <v>17144688</v>
      </c>
      <c r="F62" s="119">
        <f>3800000+13344688</f>
        <v>17144688</v>
      </c>
      <c r="G62" s="198"/>
      <c r="H62" s="119">
        <f>SUM(E62+F62-G62)</f>
        <v>34289376</v>
      </c>
      <c r="I62" s="119"/>
      <c r="J62" s="198"/>
      <c r="K62" s="119">
        <f>SUM(H62+I62-J62)</f>
        <v>34289376</v>
      </c>
      <c r="L62" s="119"/>
      <c r="M62" s="119">
        <f>3205824+3800000</f>
        <v>7005824</v>
      </c>
      <c r="N62" s="119">
        <f>SUM(K62+L62-M62)</f>
        <v>27283552</v>
      </c>
      <c r="O62" s="119"/>
      <c r="P62" s="119">
        <v>308726</v>
      </c>
      <c r="Q62" s="119">
        <f>SUM(N62+O62-P62)</f>
        <v>26974826</v>
      </c>
      <c r="R62" s="119"/>
      <c r="S62" s="119"/>
      <c r="T62" s="119">
        <v>9830138</v>
      </c>
      <c r="U62" s="119">
        <v>1647764</v>
      </c>
      <c r="V62" s="210">
        <f t="shared" si="1"/>
        <v>16.76236895148369</v>
      </c>
    </row>
    <row r="63" spans="1:22" s="28" customFormat="1" ht="20.25" customHeight="1">
      <c r="A63" s="92"/>
      <c r="B63" s="93" t="s">
        <v>163</v>
      </c>
      <c r="C63" s="102"/>
      <c r="D63" s="14" t="s">
        <v>164</v>
      </c>
      <c r="E63" s="108">
        <f aca="true" t="shared" si="31" ref="E63:U63">SUM(E64:E64)</f>
        <v>28246</v>
      </c>
      <c r="F63" s="108">
        <f t="shared" si="31"/>
        <v>24800</v>
      </c>
      <c r="G63" s="108">
        <f t="shared" si="31"/>
        <v>0</v>
      </c>
      <c r="H63" s="108">
        <f t="shared" si="31"/>
        <v>53046</v>
      </c>
      <c r="I63" s="108">
        <f t="shared" si="31"/>
        <v>0</v>
      </c>
      <c r="J63" s="108">
        <f t="shared" si="31"/>
        <v>0</v>
      </c>
      <c r="K63" s="108">
        <f t="shared" si="31"/>
        <v>53046</v>
      </c>
      <c r="L63" s="108">
        <f t="shared" si="31"/>
        <v>0</v>
      </c>
      <c r="M63" s="108">
        <f t="shared" si="31"/>
        <v>0</v>
      </c>
      <c r="N63" s="108">
        <f t="shared" si="31"/>
        <v>53046</v>
      </c>
      <c r="O63" s="108">
        <f t="shared" si="31"/>
        <v>0</v>
      </c>
      <c r="P63" s="108">
        <f t="shared" si="31"/>
        <v>0</v>
      </c>
      <c r="Q63" s="108">
        <f t="shared" si="31"/>
        <v>53046</v>
      </c>
      <c r="R63" s="108">
        <f t="shared" si="31"/>
        <v>0</v>
      </c>
      <c r="S63" s="108">
        <f t="shared" si="31"/>
        <v>2046</v>
      </c>
      <c r="T63" s="108">
        <f t="shared" si="31"/>
        <v>26200</v>
      </c>
      <c r="U63" s="108">
        <f t="shared" si="31"/>
        <v>20966</v>
      </c>
      <c r="V63" s="210">
        <f t="shared" si="1"/>
        <v>80.02290076335879</v>
      </c>
    </row>
    <row r="64" spans="1:22" s="28" customFormat="1" ht="24" customHeight="1">
      <c r="A64" s="92"/>
      <c r="B64" s="67"/>
      <c r="C64" s="94">
        <v>6050</v>
      </c>
      <c r="D64" s="14" t="s">
        <v>93</v>
      </c>
      <c r="E64" s="108">
        <f aca="true" t="shared" si="32" ref="E64:U64">SUM(E65:E71)</f>
        <v>28246</v>
      </c>
      <c r="F64" s="108">
        <f t="shared" si="32"/>
        <v>24800</v>
      </c>
      <c r="G64" s="108">
        <f t="shared" si="32"/>
        <v>0</v>
      </c>
      <c r="H64" s="108">
        <f t="shared" si="32"/>
        <v>53046</v>
      </c>
      <c r="I64" s="108">
        <f t="shared" si="32"/>
        <v>0</v>
      </c>
      <c r="J64" s="108">
        <f t="shared" si="32"/>
        <v>0</v>
      </c>
      <c r="K64" s="108">
        <f t="shared" si="32"/>
        <v>53046</v>
      </c>
      <c r="L64" s="108">
        <f t="shared" si="32"/>
        <v>0</v>
      </c>
      <c r="M64" s="108">
        <f t="shared" si="32"/>
        <v>0</v>
      </c>
      <c r="N64" s="108">
        <f t="shared" si="32"/>
        <v>53046</v>
      </c>
      <c r="O64" s="108">
        <f t="shared" si="32"/>
        <v>0</v>
      </c>
      <c r="P64" s="108">
        <f t="shared" si="32"/>
        <v>0</v>
      </c>
      <c r="Q64" s="108">
        <f t="shared" si="32"/>
        <v>53046</v>
      </c>
      <c r="R64" s="108">
        <f t="shared" si="32"/>
        <v>0</v>
      </c>
      <c r="S64" s="108">
        <f t="shared" si="32"/>
        <v>2046</v>
      </c>
      <c r="T64" s="108">
        <f t="shared" si="32"/>
        <v>26200</v>
      </c>
      <c r="U64" s="108">
        <f t="shared" si="32"/>
        <v>20966</v>
      </c>
      <c r="V64" s="210">
        <f t="shared" si="1"/>
        <v>80.02290076335879</v>
      </c>
    </row>
    <row r="65" spans="1:22" s="28" customFormat="1" ht="15.75" customHeight="1">
      <c r="A65" s="92"/>
      <c r="B65" s="67"/>
      <c r="C65" s="94"/>
      <c r="D65" s="65" t="s">
        <v>384</v>
      </c>
      <c r="E65" s="66">
        <v>1000</v>
      </c>
      <c r="F65" s="198"/>
      <c r="G65" s="198"/>
      <c r="H65" s="119">
        <f aca="true" t="shared" si="33" ref="H65:H71">SUM(E65+F65-G65)</f>
        <v>1000</v>
      </c>
      <c r="I65" s="198"/>
      <c r="J65" s="198"/>
      <c r="K65" s="119">
        <f aca="true" t="shared" si="34" ref="K65:K71">SUM(H65+I65-J65)</f>
        <v>1000</v>
      </c>
      <c r="L65" s="198"/>
      <c r="M65" s="198"/>
      <c r="N65" s="119">
        <f aca="true" t="shared" si="35" ref="N65:N71">SUM(K65+L65-M65)</f>
        <v>1000</v>
      </c>
      <c r="O65" s="198"/>
      <c r="P65" s="198"/>
      <c r="Q65" s="119">
        <f aca="true" t="shared" si="36" ref="Q65:Q71">SUM(N65+O65-P65)</f>
        <v>1000</v>
      </c>
      <c r="R65" s="114"/>
      <c r="S65" s="119">
        <v>1000</v>
      </c>
      <c r="T65" s="119">
        <v>0</v>
      </c>
      <c r="U65" s="119">
        <v>0</v>
      </c>
      <c r="V65" s="210" t="s">
        <v>275</v>
      </c>
    </row>
    <row r="66" spans="1:22" s="28" customFormat="1" ht="16.5" customHeight="1">
      <c r="A66" s="63"/>
      <c r="B66" s="59"/>
      <c r="C66" s="64"/>
      <c r="D66" s="65" t="s">
        <v>385</v>
      </c>
      <c r="E66" s="66">
        <v>1000</v>
      </c>
      <c r="F66" s="198"/>
      <c r="G66" s="198"/>
      <c r="H66" s="119">
        <f t="shared" si="33"/>
        <v>1000</v>
      </c>
      <c r="I66" s="198"/>
      <c r="J66" s="198"/>
      <c r="K66" s="119">
        <f t="shared" si="34"/>
        <v>1000</v>
      </c>
      <c r="L66" s="198"/>
      <c r="M66" s="198"/>
      <c r="N66" s="119">
        <f t="shared" si="35"/>
        <v>1000</v>
      </c>
      <c r="O66" s="198"/>
      <c r="P66" s="198"/>
      <c r="Q66" s="119">
        <f t="shared" si="36"/>
        <v>1000</v>
      </c>
      <c r="R66" s="114"/>
      <c r="S66" s="114"/>
      <c r="T66" s="119">
        <v>1000</v>
      </c>
      <c r="U66" s="119">
        <v>0</v>
      </c>
      <c r="V66" s="210">
        <f t="shared" si="1"/>
        <v>0</v>
      </c>
    </row>
    <row r="67" spans="1:22" s="28" customFormat="1" ht="17.25" customHeight="1">
      <c r="A67" s="63"/>
      <c r="B67" s="59"/>
      <c r="C67" s="64"/>
      <c r="D67" s="65" t="s">
        <v>386</v>
      </c>
      <c r="E67" s="66">
        <v>1046</v>
      </c>
      <c r="F67" s="198"/>
      <c r="G67" s="198"/>
      <c r="H67" s="119">
        <f t="shared" si="33"/>
        <v>1046</v>
      </c>
      <c r="I67" s="198"/>
      <c r="J67" s="198"/>
      <c r="K67" s="119">
        <f t="shared" si="34"/>
        <v>1046</v>
      </c>
      <c r="L67" s="198"/>
      <c r="M67" s="198"/>
      <c r="N67" s="119">
        <f t="shared" si="35"/>
        <v>1046</v>
      </c>
      <c r="O67" s="198"/>
      <c r="P67" s="198"/>
      <c r="Q67" s="119">
        <f t="shared" si="36"/>
        <v>1046</v>
      </c>
      <c r="R67" s="114"/>
      <c r="S67" s="114">
        <v>1046</v>
      </c>
      <c r="T67" s="119">
        <v>0</v>
      </c>
      <c r="U67" s="119">
        <v>0</v>
      </c>
      <c r="V67" s="210" t="s">
        <v>275</v>
      </c>
    </row>
    <row r="68" spans="1:22" s="28" customFormat="1" ht="17.25" customHeight="1">
      <c r="A68" s="63"/>
      <c r="B68" s="59"/>
      <c r="C68" s="64"/>
      <c r="D68" s="229" t="s">
        <v>387</v>
      </c>
      <c r="E68" s="231">
        <v>17000</v>
      </c>
      <c r="F68" s="231">
        <v>12400</v>
      </c>
      <c r="G68" s="232"/>
      <c r="H68" s="231">
        <f>SUM(E68+F68-G68)</f>
        <v>29400</v>
      </c>
      <c r="I68" s="231"/>
      <c r="J68" s="232"/>
      <c r="K68" s="231">
        <f>SUM(H68+I68-J68)</f>
        <v>29400</v>
      </c>
      <c r="L68" s="231"/>
      <c r="M68" s="232"/>
      <c r="N68" s="231">
        <f>SUM(K68+L68-M68)</f>
        <v>29400</v>
      </c>
      <c r="O68" s="231"/>
      <c r="P68" s="232"/>
      <c r="Q68" s="231">
        <f>SUM(N68+O68-P68)</f>
        <v>29400</v>
      </c>
      <c r="R68" s="231"/>
      <c r="S68" s="231"/>
      <c r="T68" s="231">
        <v>4600</v>
      </c>
      <c r="U68" s="231">
        <v>4600</v>
      </c>
      <c r="V68" s="210">
        <f t="shared" si="1"/>
        <v>100</v>
      </c>
    </row>
    <row r="69" spans="1:22" s="28" customFormat="1" ht="17.25" customHeight="1">
      <c r="A69" s="63"/>
      <c r="B69" s="59"/>
      <c r="C69" s="64"/>
      <c r="D69" s="229" t="s">
        <v>387</v>
      </c>
      <c r="E69" s="231">
        <v>0</v>
      </c>
      <c r="F69" s="231">
        <v>12400</v>
      </c>
      <c r="G69" s="232"/>
      <c r="H69" s="231">
        <f t="shared" si="33"/>
        <v>12400</v>
      </c>
      <c r="I69" s="231"/>
      <c r="J69" s="232"/>
      <c r="K69" s="231">
        <f t="shared" si="34"/>
        <v>12400</v>
      </c>
      <c r="L69" s="231"/>
      <c r="M69" s="232"/>
      <c r="N69" s="231">
        <f t="shared" si="35"/>
        <v>12400</v>
      </c>
      <c r="O69" s="231"/>
      <c r="P69" s="232"/>
      <c r="Q69" s="231">
        <f t="shared" si="36"/>
        <v>12400</v>
      </c>
      <c r="R69" s="231"/>
      <c r="S69" s="231"/>
      <c r="T69" s="231">
        <f>SUM(Q69+R69-S69)</f>
        <v>12400</v>
      </c>
      <c r="U69" s="231">
        <v>11664</v>
      </c>
      <c r="V69" s="210">
        <f t="shared" si="1"/>
        <v>94.06451612903226</v>
      </c>
    </row>
    <row r="70" spans="1:22" s="28" customFormat="1" ht="15" customHeight="1">
      <c r="A70" s="63"/>
      <c r="B70" s="59"/>
      <c r="C70" s="64"/>
      <c r="D70" s="65" t="s">
        <v>388</v>
      </c>
      <c r="E70" s="66">
        <v>3500</v>
      </c>
      <c r="F70" s="198"/>
      <c r="G70" s="198"/>
      <c r="H70" s="119">
        <f t="shared" si="33"/>
        <v>3500</v>
      </c>
      <c r="I70" s="198"/>
      <c r="J70" s="198"/>
      <c r="K70" s="119">
        <f t="shared" si="34"/>
        <v>3500</v>
      </c>
      <c r="L70" s="198"/>
      <c r="M70" s="198"/>
      <c r="N70" s="119">
        <f t="shared" si="35"/>
        <v>3500</v>
      </c>
      <c r="O70" s="198"/>
      <c r="P70" s="198"/>
      <c r="Q70" s="119">
        <f t="shared" si="36"/>
        <v>3500</v>
      </c>
      <c r="R70" s="114"/>
      <c r="S70" s="114"/>
      <c r="T70" s="119">
        <v>3500</v>
      </c>
      <c r="U70" s="119">
        <v>0</v>
      </c>
      <c r="V70" s="210">
        <f t="shared" si="1"/>
        <v>0</v>
      </c>
    </row>
    <row r="71" spans="1:22" s="28" customFormat="1" ht="15" customHeight="1">
      <c r="A71" s="138"/>
      <c r="B71" s="59"/>
      <c r="C71" s="234"/>
      <c r="D71" s="65" t="s">
        <v>389</v>
      </c>
      <c r="E71" s="235">
        <v>4700</v>
      </c>
      <c r="F71" s="198"/>
      <c r="G71" s="198"/>
      <c r="H71" s="119">
        <f t="shared" si="33"/>
        <v>4700</v>
      </c>
      <c r="I71" s="198"/>
      <c r="J71" s="198"/>
      <c r="K71" s="119">
        <f t="shared" si="34"/>
        <v>4700</v>
      </c>
      <c r="L71" s="198"/>
      <c r="M71" s="198"/>
      <c r="N71" s="119">
        <f t="shared" si="35"/>
        <v>4700</v>
      </c>
      <c r="O71" s="198"/>
      <c r="P71" s="198"/>
      <c r="Q71" s="119">
        <f t="shared" si="36"/>
        <v>4700</v>
      </c>
      <c r="R71" s="114"/>
      <c r="S71" s="114"/>
      <c r="T71" s="119">
        <v>4700</v>
      </c>
      <c r="U71" s="119">
        <v>4702</v>
      </c>
      <c r="V71" s="210">
        <f t="shared" si="1"/>
        <v>100.04255319148936</v>
      </c>
    </row>
    <row r="72" spans="1:22" s="54" customFormat="1" ht="28.5" customHeight="1">
      <c r="A72" s="43">
        <v>921</v>
      </c>
      <c r="B72" s="5"/>
      <c r="C72" s="193"/>
      <c r="D72" s="22" t="s">
        <v>166</v>
      </c>
      <c r="E72" s="238">
        <f>SUM(E73)</f>
        <v>0</v>
      </c>
      <c r="F72" s="237"/>
      <c r="G72" s="237"/>
      <c r="H72" s="238"/>
      <c r="I72" s="237"/>
      <c r="J72" s="237"/>
      <c r="K72" s="238">
        <f aca="true" t="shared" si="37" ref="K72:U74">SUM(K73)</f>
        <v>0</v>
      </c>
      <c r="L72" s="238">
        <f t="shared" si="37"/>
        <v>5000</v>
      </c>
      <c r="M72" s="238">
        <f t="shared" si="37"/>
        <v>0</v>
      </c>
      <c r="N72" s="238">
        <f t="shared" si="37"/>
        <v>5000</v>
      </c>
      <c r="O72" s="238">
        <f t="shared" si="37"/>
        <v>0</v>
      </c>
      <c r="P72" s="238">
        <f t="shared" si="37"/>
        <v>0</v>
      </c>
      <c r="Q72" s="238">
        <f t="shared" si="37"/>
        <v>5000</v>
      </c>
      <c r="R72" s="238">
        <f t="shared" si="37"/>
        <v>0</v>
      </c>
      <c r="S72" s="238">
        <f t="shared" si="37"/>
        <v>0</v>
      </c>
      <c r="T72" s="238">
        <f t="shared" si="37"/>
        <v>5000</v>
      </c>
      <c r="U72" s="238">
        <f t="shared" si="37"/>
        <v>5000</v>
      </c>
      <c r="V72" s="209">
        <f t="shared" si="1"/>
        <v>100</v>
      </c>
    </row>
    <row r="73" spans="1:22" s="7" customFormat="1" ht="27.75" customHeight="1">
      <c r="A73" s="2"/>
      <c r="B73" s="3">
        <v>92109</v>
      </c>
      <c r="C73" s="10"/>
      <c r="D73" s="186" t="s">
        <v>390</v>
      </c>
      <c r="E73" s="240">
        <f>SUM(E74)</f>
        <v>0</v>
      </c>
      <c r="F73" s="239"/>
      <c r="G73" s="239"/>
      <c r="H73" s="240"/>
      <c r="I73" s="239"/>
      <c r="J73" s="239"/>
      <c r="K73" s="240">
        <f t="shared" si="37"/>
        <v>0</v>
      </c>
      <c r="L73" s="240">
        <f t="shared" si="37"/>
        <v>5000</v>
      </c>
      <c r="M73" s="240">
        <f t="shared" si="37"/>
        <v>0</v>
      </c>
      <c r="N73" s="240">
        <f t="shared" si="37"/>
        <v>5000</v>
      </c>
      <c r="O73" s="240">
        <f t="shared" si="37"/>
        <v>0</v>
      </c>
      <c r="P73" s="240">
        <f t="shared" si="37"/>
        <v>0</v>
      </c>
      <c r="Q73" s="240">
        <f t="shared" si="37"/>
        <v>5000</v>
      </c>
      <c r="R73" s="240">
        <f t="shared" si="37"/>
        <v>0</v>
      </c>
      <c r="S73" s="240">
        <f t="shared" si="37"/>
        <v>0</v>
      </c>
      <c r="T73" s="240">
        <f t="shared" si="37"/>
        <v>5000</v>
      </c>
      <c r="U73" s="240">
        <f t="shared" si="37"/>
        <v>5000</v>
      </c>
      <c r="V73" s="210">
        <f>SUM(U73/T73)*100</f>
        <v>100</v>
      </c>
    </row>
    <row r="74" spans="1:22" s="28" customFormat="1" ht="24.75" customHeight="1">
      <c r="A74" s="93"/>
      <c r="B74" s="67"/>
      <c r="C74" s="104">
        <v>6060</v>
      </c>
      <c r="D74" s="14" t="s">
        <v>117</v>
      </c>
      <c r="E74" s="242">
        <f>SUM(E75)</f>
        <v>0</v>
      </c>
      <c r="F74" s="241"/>
      <c r="G74" s="241"/>
      <c r="H74" s="242"/>
      <c r="I74" s="241"/>
      <c r="J74" s="241"/>
      <c r="K74" s="242">
        <f t="shared" si="37"/>
        <v>0</v>
      </c>
      <c r="L74" s="242">
        <f t="shared" si="37"/>
        <v>5000</v>
      </c>
      <c r="M74" s="242">
        <f t="shared" si="37"/>
        <v>0</v>
      </c>
      <c r="N74" s="242">
        <f t="shared" si="37"/>
        <v>5000</v>
      </c>
      <c r="O74" s="242">
        <f t="shared" si="37"/>
        <v>0</v>
      </c>
      <c r="P74" s="242">
        <f t="shared" si="37"/>
        <v>0</v>
      </c>
      <c r="Q74" s="242">
        <f t="shared" si="37"/>
        <v>5000</v>
      </c>
      <c r="R74" s="242">
        <f t="shared" si="37"/>
        <v>0</v>
      </c>
      <c r="S74" s="242">
        <f t="shared" si="37"/>
        <v>0</v>
      </c>
      <c r="T74" s="242">
        <f t="shared" si="37"/>
        <v>5000</v>
      </c>
      <c r="U74" s="242">
        <f t="shared" si="37"/>
        <v>5000</v>
      </c>
      <c r="V74" s="210">
        <f>SUM(U74/T74)*100</f>
        <v>100</v>
      </c>
    </row>
    <row r="75" spans="1:22" s="32" customFormat="1" ht="24" customHeight="1">
      <c r="A75" s="138"/>
      <c r="B75" s="59"/>
      <c r="C75" s="234"/>
      <c r="D75" s="243" t="s">
        <v>468</v>
      </c>
      <c r="E75" s="235">
        <v>0</v>
      </c>
      <c r="F75" s="244"/>
      <c r="G75" s="244"/>
      <c r="H75" s="245"/>
      <c r="I75" s="244"/>
      <c r="J75" s="244"/>
      <c r="K75" s="245">
        <v>0</v>
      </c>
      <c r="L75" s="245">
        <v>5000</v>
      </c>
      <c r="M75" s="244"/>
      <c r="N75" s="245">
        <f>SUM(K75+L75-M75)</f>
        <v>5000</v>
      </c>
      <c r="O75" s="245"/>
      <c r="P75" s="244"/>
      <c r="Q75" s="245">
        <f>SUM(N75+O75-P75)</f>
        <v>5000</v>
      </c>
      <c r="R75" s="245"/>
      <c r="S75" s="244"/>
      <c r="T75" s="245">
        <f>SUM(Q75+R75-S75)</f>
        <v>5000</v>
      </c>
      <c r="U75" s="245">
        <v>5000</v>
      </c>
      <c r="V75" s="210">
        <f>SUM(U75/T75)*100</f>
        <v>100</v>
      </c>
    </row>
    <row r="76" spans="1:22" s="7" customFormat="1" ht="23.25" customHeight="1">
      <c r="A76" s="9"/>
      <c r="B76" s="9"/>
      <c r="C76" s="9"/>
      <c r="D76" s="246" t="s">
        <v>87</v>
      </c>
      <c r="E76" s="236">
        <f aca="true" t="shared" si="38" ref="E76:J76">SUM(E53,E39,E29,E20,E9,E46)</f>
        <v>19740541</v>
      </c>
      <c r="F76" s="236">
        <f t="shared" si="38"/>
        <v>18569502</v>
      </c>
      <c r="G76" s="236">
        <f t="shared" si="38"/>
        <v>17614000</v>
      </c>
      <c r="H76" s="236">
        <f t="shared" si="38"/>
        <v>20696043</v>
      </c>
      <c r="I76" s="236">
        <f t="shared" si="38"/>
        <v>375000</v>
      </c>
      <c r="J76" s="236">
        <f t="shared" si="38"/>
        <v>375000</v>
      </c>
      <c r="K76" s="236">
        <f>SUM(K72,K53,K39,K29,K20,K9,K46)</f>
        <v>20696043</v>
      </c>
      <c r="L76" s="236">
        <f>SUM(L72,L53,L39,L29,L20,L9,L46)</f>
        <v>3895000</v>
      </c>
      <c r="M76" s="236">
        <f>SUM(M72,M53,M39,M29,M20,M9,M46)</f>
        <v>8174179</v>
      </c>
      <c r="N76" s="236">
        <f>SUM(N72,N53,N39,N29,N20,N9,N46,)</f>
        <v>16416864</v>
      </c>
      <c r="O76" s="236">
        <f>SUM(O72,O53,O39,O29,O20,O9,O46,)</f>
        <v>40000</v>
      </c>
      <c r="P76" s="236">
        <f>SUM(P72,P53,P39,P29,P20,P9,P46,)</f>
        <v>368446</v>
      </c>
      <c r="Q76" s="236">
        <f>SUM(Q72,Q53,Q39,Q35,Q29,Q20,Q9,Q46,)</f>
        <v>16088418</v>
      </c>
      <c r="R76" s="236">
        <f>SUM(R72,R53,R39,R35,R29,R20,R9,R46,)</f>
        <v>97050</v>
      </c>
      <c r="S76" s="236">
        <f>SUM(S72,S53,S39,S35,S29,S20,S9,S46,)</f>
        <v>74546</v>
      </c>
      <c r="T76" s="236">
        <f>SUM(T72,T53,T39,T35,T29,T20,T9,T46,)</f>
        <v>15155420</v>
      </c>
      <c r="U76" s="236">
        <f>SUM(U72,U53,U39,U35,U29,U20,U9,U46,)</f>
        <v>3230138</v>
      </c>
      <c r="V76" s="181">
        <f>SUM(U76/T76)*100</f>
        <v>21.313417905937282</v>
      </c>
    </row>
    <row r="77" ht="12.75">
      <c r="V77" s="247"/>
    </row>
    <row r="78" spans="13:22" ht="12.75">
      <c r="M78" s="69">
        <f>SUM(L76-M76)</f>
        <v>-4279179</v>
      </c>
      <c r="P78" s="69"/>
      <c r="S78" s="69"/>
      <c r="V78" s="247"/>
    </row>
    <row r="79" ht="12.75">
      <c r="V79" s="247"/>
    </row>
    <row r="80" spans="15:22" ht="12.75">
      <c r="O80" s="69">
        <v>10000</v>
      </c>
      <c r="P80" t="s">
        <v>391</v>
      </c>
      <c r="R80" s="69"/>
      <c r="V80" s="247"/>
    </row>
    <row r="81" spans="5:22" ht="12.75">
      <c r="E81" s="30"/>
      <c r="F81">
        <v>90015</v>
      </c>
      <c r="I81">
        <v>90015</v>
      </c>
      <c r="L81" s="69">
        <v>20000</v>
      </c>
      <c r="M81" t="s">
        <v>392</v>
      </c>
      <c r="O81" s="69">
        <v>30000</v>
      </c>
      <c r="P81" t="s">
        <v>393</v>
      </c>
      <c r="R81" s="69"/>
      <c r="V81" s="247"/>
    </row>
    <row r="82" spans="5:22" ht="12.75">
      <c r="E82" s="30"/>
      <c r="L82" s="69"/>
      <c r="O82" s="69"/>
      <c r="R82" s="69"/>
      <c r="V82" s="247"/>
    </row>
    <row r="83" spans="5:22" ht="12.75">
      <c r="E83" s="30"/>
      <c r="L83" s="69"/>
      <c r="O83" s="69"/>
      <c r="R83" s="69"/>
      <c r="V83" s="247"/>
    </row>
    <row r="84" spans="5:22" ht="12.75">
      <c r="E84" s="30"/>
      <c r="F84">
        <v>60016</v>
      </c>
      <c r="I84">
        <v>60016</v>
      </c>
      <c r="L84" s="69">
        <v>5000</v>
      </c>
      <c r="M84" t="s">
        <v>394</v>
      </c>
      <c r="O84" s="203">
        <f>SUM(O80:O81)</f>
        <v>40000</v>
      </c>
      <c r="R84" s="203"/>
      <c r="V84" s="247"/>
    </row>
    <row r="85" spans="5:22" ht="12.75">
      <c r="E85" s="30"/>
      <c r="F85">
        <v>70021</v>
      </c>
      <c r="I85">
        <v>70021</v>
      </c>
      <c r="L85" s="69">
        <v>70000</v>
      </c>
      <c r="M85" t="s">
        <v>395</v>
      </c>
      <c r="O85" s="69"/>
      <c r="R85" s="69"/>
      <c r="V85" s="247"/>
    </row>
    <row r="86" spans="5:22" ht="12.75">
      <c r="E86" s="30"/>
      <c r="L86" s="69">
        <v>-1168355</v>
      </c>
      <c r="M86" t="s">
        <v>396</v>
      </c>
      <c r="O86" s="69"/>
      <c r="R86" s="69"/>
      <c r="V86" s="247"/>
    </row>
    <row r="87" spans="5:22" ht="12.75">
      <c r="E87" s="30"/>
      <c r="L87" s="69">
        <v>-3205824</v>
      </c>
      <c r="M87" t="s">
        <v>397</v>
      </c>
      <c r="O87" s="203"/>
      <c r="R87" s="203"/>
      <c r="V87" s="247"/>
    </row>
    <row r="88" spans="5:22" ht="12.75">
      <c r="E88" s="30"/>
      <c r="F88">
        <v>70095</v>
      </c>
      <c r="I88">
        <v>70095</v>
      </c>
      <c r="L88" s="203">
        <f>SUM(L81:L87)</f>
        <v>-4279179</v>
      </c>
      <c r="V88" s="247"/>
    </row>
    <row r="89" spans="5:22" ht="12.75">
      <c r="E89" s="30"/>
      <c r="F89">
        <v>60016</v>
      </c>
      <c r="I89">
        <v>60016</v>
      </c>
      <c r="V89" s="247"/>
    </row>
    <row r="90" spans="5:22" ht="12.75">
      <c r="E90" s="30"/>
      <c r="V90" s="247"/>
    </row>
    <row r="91" spans="5:22" ht="12.75">
      <c r="E91" s="30"/>
      <c r="F91">
        <v>85154</v>
      </c>
      <c r="I91">
        <v>85154</v>
      </c>
      <c r="V91" s="247"/>
    </row>
    <row r="92" spans="5:22" ht="12.75">
      <c r="E92" s="30"/>
      <c r="F92">
        <v>90001</v>
      </c>
      <c r="I92">
        <v>90001</v>
      </c>
      <c r="V92" s="247"/>
    </row>
    <row r="93" spans="5:22" ht="12.75">
      <c r="E93" s="30"/>
      <c r="F93">
        <v>75023</v>
      </c>
      <c r="I93">
        <v>75023</v>
      </c>
      <c r="V93" s="247"/>
    </row>
    <row r="94" spans="5:22" ht="12.75">
      <c r="E94" s="30"/>
      <c r="F94">
        <v>75023</v>
      </c>
      <c r="I94">
        <v>75023</v>
      </c>
      <c r="V94" s="247"/>
    </row>
    <row r="95" spans="5:22" ht="12.75">
      <c r="E95" s="30"/>
      <c r="F95">
        <v>80101</v>
      </c>
      <c r="I95">
        <v>80101</v>
      </c>
      <c r="V95" s="247"/>
    </row>
    <row r="96" spans="5:22" ht="12.75">
      <c r="E96" s="30"/>
      <c r="F96">
        <v>80110</v>
      </c>
      <c r="I96">
        <v>80110</v>
      </c>
      <c r="V96" s="247"/>
    </row>
    <row r="97" spans="5:22" ht="12.75">
      <c r="E97" s="30"/>
      <c r="F97">
        <v>90001</v>
      </c>
      <c r="I97">
        <v>90001</v>
      </c>
      <c r="V97" s="247"/>
    </row>
    <row r="98" spans="5:22" ht="12.75">
      <c r="E98" s="52"/>
      <c r="V98" s="247"/>
    </row>
    <row r="99" spans="5:22" ht="12.75">
      <c r="E99" s="30"/>
      <c r="V99" s="247"/>
    </row>
    <row r="100" spans="5:22" ht="12.75">
      <c r="E100" s="30"/>
      <c r="V100" s="247"/>
    </row>
    <row r="101" spans="5:22" ht="12.75">
      <c r="E101" s="30"/>
      <c r="V101" s="247"/>
    </row>
    <row r="102" spans="5:22" ht="12.75">
      <c r="E102" s="30"/>
      <c r="V102" s="247"/>
    </row>
    <row r="103" spans="5:22" ht="12.75">
      <c r="E103" s="30"/>
      <c r="V103" s="247"/>
    </row>
    <row r="104" spans="5:22" ht="12.75">
      <c r="E104" s="30"/>
      <c r="V104" s="247"/>
    </row>
    <row r="105" spans="5:22" ht="12.75">
      <c r="E105" s="30"/>
      <c r="V105" s="247"/>
    </row>
    <row r="106" ht="12.75">
      <c r="V106" s="247"/>
    </row>
    <row r="107" ht="12.75">
      <c r="V107" s="247"/>
    </row>
    <row r="108" ht="12.75">
      <c r="V108" s="247"/>
    </row>
    <row r="109" ht="12.75">
      <c r="V109" s="247"/>
    </row>
    <row r="110" ht="12.75">
      <c r="V110" s="247"/>
    </row>
    <row r="111" ht="12.75">
      <c r="V111" s="247"/>
    </row>
    <row r="112" ht="12.75">
      <c r="V112" s="247"/>
    </row>
    <row r="113" ht="12.75">
      <c r="V113" s="247"/>
    </row>
    <row r="114" ht="12.75">
      <c r="V114" s="247"/>
    </row>
    <row r="115" ht="12.75">
      <c r="V115" s="247"/>
    </row>
    <row r="116" ht="12.75">
      <c r="V116" s="247"/>
    </row>
    <row r="117" ht="12.75">
      <c r="V117" s="247"/>
    </row>
    <row r="118" ht="12.75">
      <c r="V118" s="247"/>
    </row>
    <row r="119" ht="12.75">
      <c r="V119" s="247"/>
    </row>
    <row r="120" ht="12.75">
      <c r="V120" s="247"/>
    </row>
    <row r="121" ht="12.75">
      <c r="V121" s="247"/>
    </row>
    <row r="122" ht="12.75">
      <c r="V122" s="247"/>
    </row>
    <row r="123" ht="12.75">
      <c r="V123" s="247"/>
    </row>
    <row r="124" ht="12.75">
      <c r="V124" s="247"/>
    </row>
    <row r="125" ht="12.75">
      <c r="V125" s="247"/>
    </row>
    <row r="126" ht="12.75">
      <c r="V126" s="247"/>
    </row>
    <row r="127" ht="12.75">
      <c r="V127" s="247"/>
    </row>
    <row r="128" ht="12.75">
      <c r="V128" s="247"/>
    </row>
    <row r="129" ht="12.75">
      <c r="V129" s="247"/>
    </row>
    <row r="130" ht="12.75">
      <c r="V130" s="247"/>
    </row>
    <row r="131" ht="12.75">
      <c r="V131" s="247"/>
    </row>
    <row r="132" ht="12.75">
      <c r="V132" s="247"/>
    </row>
    <row r="133" ht="12.75">
      <c r="V133" s="247"/>
    </row>
    <row r="134" ht="12.75">
      <c r="V134" s="247"/>
    </row>
    <row r="135" ht="12.75">
      <c r="V135" s="247"/>
    </row>
    <row r="136" ht="12.75">
      <c r="V136" s="247"/>
    </row>
    <row r="137" ht="12.75">
      <c r="V137" s="247"/>
    </row>
    <row r="138" ht="12.75">
      <c r="V138" s="247"/>
    </row>
    <row r="139" ht="12.75">
      <c r="V139" s="247"/>
    </row>
    <row r="140" ht="12.75">
      <c r="V140" s="247"/>
    </row>
    <row r="141" ht="12.75">
      <c r="V141" s="247"/>
    </row>
    <row r="142" ht="12.75">
      <c r="V142" s="247"/>
    </row>
    <row r="143" ht="12.75">
      <c r="V143" s="247"/>
    </row>
    <row r="144" ht="12.75">
      <c r="V144" s="247"/>
    </row>
    <row r="145" ht="12.75">
      <c r="V145" s="247"/>
    </row>
    <row r="146" ht="12.75">
      <c r="V146" s="247"/>
    </row>
    <row r="147" ht="12.75">
      <c r="V147" s="247"/>
    </row>
    <row r="148" ht="12.75">
      <c r="V148" s="247"/>
    </row>
    <row r="149" ht="12.75">
      <c r="V149" s="247"/>
    </row>
    <row r="150" ht="12.75">
      <c r="V150" s="247"/>
    </row>
    <row r="151" ht="12.75">
      <c r="V151" s="247"/>
    </row>
    <row r="152" ht="12.75">
      <c r="V152" s="247"/>
    </row>
    <row r="153" ht="12.75">
      <c r="V153" s="247"/>
    </row>
    <row r="154" ht="12.75">
      <c r="V154" s="247"/>
    </row>
    <row r="155" ht="12.75">
      <c r="V155" s="247"/>
    </row>
    <row r="156" ht="12.75">
      <c r="V156" s="247"/>
    </row>
    <row r="157" ht="12.75">
      <c r="V157" s="247"/>
    </row>
    <row r="158" ht="12.75">
      <c r="V158" s="247"/>
    </row>
    <row r="159" ht="12.75">
      <c r="V159" s="247"/>
    </row>
    <row r="160" ht="12.75">
      <c r="V160" s="247"/>
    </row>
    <row r="161" ht="12.75">
      <c r="V161" s="247"/>
    </row>
    <row r="162" ht="12.75">
      <c r="V162" s="247"/>
    </row>
    <row r="163" ht="12.75">
      <c r="V163" s="247"/>
    </row>
    <row r="164" ht="12.75">
      <c r="V164" s="247"/>
    </row>
    <row r="165" ht="12.75">
      <c r="V165" s="247"/>
    </row>
    <row r="166" ht="12.75">
      <c r="V166" s="247"/>
    </row>
    <row r="167" ht="12.75">
      <c r="V167" s="247"/>
    </row>
    <row r="168" ht="12.75">
      <c r="V168" s="247"/>
    </row>
    <row r="169" ht="12.75">
      <c r="V169" s="247"/>
    </row>
    <row r="170" ht="12.75">
      <c r="V170" s="247"/>
    </row>
    <row r="171" ht="12.75">
      <c r="V171" s="247"/>
    </row>
    <row r="172" ht="12.75">
      <c r="V172" s="247"/>
    </row>
    <row r="173" ht="12.75">
      <c r="V173" s="247"/>
    </row>
    <row r="174" ht="12.75">
      <c r="V174" s="247"/>
    </row>
    <row r="175" ht="12.75">
      <c r="V175" s="247"/>
    </row>
    <row r="176" ht="12.75">
      <c r="V176" s="247"/>
    </row>
    <row r="177" ht="12.75">
      <c r="V177" s="247"/>
    </row>
    <row r="178" ht="12.75">
      <c r="V178" s="247"/>
    </row>
    <row r="179" ht="12.75">
      <c r="V179" s="247"/>
    </row>
    <row r="180" ht="12.75">
      <c r="V180" s="247"/>
    </row>
    <row r="181" ht="12.75">
      <c r="V181" s="247"/>
    </row>
    <row r="182" ht="12.75">
      <c r="V182" s="247"/>
    </row>
    <row r="183" ht="12.75">
      <c r="V183" s="247"/>
    </row>
    <row r="184" ht="12.75">
      <c r="V184" s="247"/>
    </row>
    <row r="185" ht="12.75">
      <c r="V185" s="247"/>
    </row>
    <row r="186" ht="12.75">
      <c r="V186" s="247"/>
    </row>
    <row r="187" ht="12.75">
      <c r="V187" s="247"/>
    </row>
    <row r="188" ht="12.75">
      <c r="V188" s="247"/>
    </row>
    <row r="189" ht="12.75">
      <c r="V189" s="247"/>
    </row>
    <row r="190" ht="12.75">
      <c r="V190" s="247"/>
    </row>
    <row r="191" ht="12.75">
      <c r="V191" s="247"/>
    </row>
    <row r="192" ht="12.75">
      <c r="V192" s="247"/>
    </row>
    <row r="193" ht="12.75">
      <c r="V193" s="247"/>
    </row>
    <row r="194" ht="12.75">
      <c r="V194" s="247"/>
    </row>
    <row r="195" ht="12.75">
      <c r="V195" s="247"/>
    </row>
    <row r="196" ht="12.75">
      <c r="V196" s="247"/>
    </row>
    <row r="197" ht="12.75">
      <c r="V197" s="247"/>
    </row>
    <row r="198" ht="12.75">
      <c r="V198" s="247"/>
    </row>
    <row r="199" ht="12.75">
      <c r="V199" s="247"/>
    </row>
    <row r="200" ht="12.75">
      <c r="V200" s="247"/>
    </row>
    <row r="201" ht="12.75">
      <c r="V201" s="247"/>
    </row>
    <row r="202" ht="12.75">
      <c r="V202" s="247"/>
    </row>
    <row r="203" ht="12.75">
      <c r="V203" s="247"/>
    </row>
    <row r="204" ht="12.75">
      <c r="V204" s="247"/>
    </row>
    <row r="205" ht="12.75">
      <c r="V205" s="247"/>
    </row>
    <row r="206" ht="12.75">
      <c r="V206" s="247"/>
    </row>
    <row r="207" ht="12.75">
      <c r="V207" s="247"/>
    </row>
    <row r="208" ht="12.75">
      <c r="V208" s="247"/>
    </row>
    <row r="209" ht="12.75">
      <c r="V209" s="247"/>
    </row>
    <row r="210" ht="12.75">
      <c r="V210" s="247"/>
    </row>
    <row r="211" ht="12.75">
      <c r="V211" s="247"/>
    </row>
    <row r="212" ht="12.75">
      <c r="V212" s="247"/>
    </row>
    <row r="213" ht="12.75">
      <c r="V213" s="247"/>
    </row>
    <row r="214" ht="12.75">
      <c r="V214" s="247"/>
    </row>
    <row r="215" ht="12.75">
      <c r="V215" s="247"/>
    </row>
    <row r="216" ht="12.75">
      <c r="V216" s="247"/>
    </row>
    <row r="217" ht="12.75">
      <c r="V217" s="247"/>
    </row>
    <row r="218" ht="12.75">
      <c r="V218" s="247"/>
    </row>
    <row r="219" ht="12.75">
      <c r="V219" s="247"/>
    </row>
    <row r="220" ht="12.75">
      <c r="V220" s="247"/>
    </row>
    <row r="221" ht="12.75">
      <c r="V221" s="247"/>
    </row>
    <row r="222" ht="12.75">
      <c r="V222" s="247"/>
    </row>
    <row r="223" ht="12.75">
      <c r="V223" s="247"/>
    </row>
    <row r="224" ht="12.75">
      <c r="V224" s="247"/>
    </row>
    <row r="225" ht="12.75">
      <c r="V225" s="247"/>
    </row>
    <row r="226" ht="12.75">
      <c r="V226" s="247"/>
    </row>
    <row r="227" ht="12.75">
      <c r="V227" s="247"/>
    </row>
    <row r="228" ht="12.75">
      <c r="V228" s="247"/>
    </row>
    <row r="229" ht="12.75">
      <c r="V229" s="247"/>
    </row>
    <row r="230" ht="12.75">
      <c r="V230" s="247"/>
    </row>
    <row r="231" ht="12.75">
      <c r="V231" s="247"/>
    </row>
    <row r="232" ht="12.75">
      <c r="V232" s="247"/>
    </row>
    <row r="233" ht="12.75">
      <c r="V233" s="247"/>
    </row>
    <row r="234" ht="12.75">
      <c r="V234" s="247"/>
    </row>
    <row r="235" ht="12.75">
      <c r="V235" s="247"/>
    </row>
    <row r="236" ht="12.75">
      <c r="V236" s="247"/>
    </row>
    <row r="237" ht="12.75">
      <c r="V237" s="247"/>
    </row>
    <row r="238" ht="12.75">
      <c r="V238" s="247"/>
    </row>
    <row r="239" ht="12.75">
      <c r="V239" s="247"/>
    </row>
    <row r="240" ht="12.75">
      <c r="V240" s="247"/>
    </row>
    <row r="241" ht="12.75">
      <c r="V241" s="247"/>
    </row>
    <row r="242" ht="12.75">
      <c r="V242" s="247"/>
    </row>
    <row r="243" ht="12.75">
      <c r="V243" s="247"/>
    </row>
    <row r="244" ht="12.75">
      <c r="V244" s="247"/>
    </row>
    <row r="245" ht="12.75">
      <c r="V245" s="247"/>
    </row>
    <row r="246" ht="12.75">
      <c r="V246" s="247"/>
    </row>
    <row r="247" ht="12.75">
      <c r="V247" s="247"/>
    </row>
    <row r="248" ht="12.75">
      <c r="V248" s="247"/>
    </row>
    <row r="249" ht="12.75">
      <c r="V249" s="247"/>
    </row>
    <row r="250" ht="12.75">
      <c r="V250" s="247"/>
    </row>
    <row r="251" ht="12.75">
      <c r="V251" s="247"/>
    </row>
    <row r="252" ht="12.75">
      <c r="V252" s="247"/>
    </row>
    <row r="253" ht="12.75">
      <c r="V253" s="247"/>
    </row>
    <row r="254" ht="12.75">
      <c r="V254" s="247"/>
    </row>
    <row r="255" ht="12.75">
      <c r="V255" s="247"/>
    </row>
    <row r="256" ht="12.75">
      <c r="V256" s="247"/>
    </row>
    <row r="257" ht="12.75">
      <c r="V257" s="247"/>
    </row>
    <row r="258" ht="12.75">
      <c r="V258" s="247"/>
    </row>
    <row r="259" ht="12.75">
      <c r="V259" s="247"/>
    </row>
    <row r="260" ht="12.75">
      <c r="V260" s="247"/>
    </row>
    <row r="261" ht="12.75">
      <c r="V261" s="247"/>
    </row>
    <row r="262" ht="12.75">
      <c r="V262" s="247"/>
    </row>
    <row r="263" ht="12.75">
      <c r="V263" s="247"/>
    </row>
    <row r="264" ht="12.75">
      <c r="V264" s="247"/>
    </row>
    <row r="265" ht="12.75">
      <c r="V265" s="247"/>
    </row>
    <row r="266" ht="12.75">
      <c r="V266" s="247"/>
    </row>
    <row r="267" ht="12.75">
      <c r="V267" s="247"/>
    </row>
    <row r="268" ht="12.75">
      <c r="V268" s="247"/>
    </row>
    <row r="269" ht="12.75">
      <c r="V269" s="247"/>
    </row>
    <row r="270" ht="12.75">
      <c r="V270" s="247"/>
    </row>
    <row r="271" ht="12.75">
      <c r="V271" s="247"/>
    </row>
    <row r="272" ht="12.75">
      <c r="V272" s="247"/>
    </row>
    <row r="273" ht="12.75">
      <c r="V273" s="247"/>
    </row>
    <row r="274" ht="12.75">
      <c r="V274" s="247"/>
    </row>
    <row r="275" ht="12.75">
      <c r="V275" s="247"/>
    </row>
    <row r="276" ht="12.75">
      <c r="V276" s="247"/>
    </row>
    <row r="277" ht="12.75">
      <c r="V277" s="247"/>
    </row>
    <row r="278" ht="12.75">
      <c r="V278" s="247"/>
    </row>
    <row r="279" ht="12.75">
      <c r="V279" s="247"/>
    </row>
    <row r="280" ht="12.75">
      <c r="V280" s="247"/>
    </row>
    <row r="281" ht="12.75">
      <c r="V281" s="247"/>
    </row>
    <row r="282" ht="12.75">
      <c r="V282" s="247"/>
    </row>
    <row r="283" ht="12.75">
      <c r="V283" s="247"/>
    </row>
    <row r="284" ht="12.75">
      <c r="V284" s="247"/>
    </row>
    <row r="285" ht="12.75">
      <c r="V285" s="247"/>
    </row>
    <row r="286" ht="12.75">
      <c r="V286" s="247"/>
    </row>
    <row r="287" ht="12.75">
      <c r="V287" s="247"/>
    </row>
    <row r="288" ht="12.75">
      <c r="V288" s="247"/>
    </row>
    <row r="289" ht="12.75">
      <c r="V289" s="247"/>
    </row>
    <row r="290" ht="12.75">
      <c r="V290" s="247"/>
    </row>
    <row r="291" ht="12.75">
      <c r="V291" s="247"/>
    </row>
    <row r="292" ht="12.75">
      <c r="V292" s="247"/>
    </row>
    <row r="293" ht="12.75">
      <c r="V293" s="247"/>
    </row>
    <row r="294" ht="12.75">
      <c r="V294" s="247"/>
    </row>
    <row r="295" ht="12.75">
      <c r="V295" s="24"/>
    </row>
    <row r="296" ht="12.75">
      <c r="V296" s="24"/>
    </row>
    <row r="297" ht="12.75">
      <c r="V297" s="24"/>
    </row>
    <row r="298" ht="12.75">
      <c r="V298" s="24"/>
    </row>
    <row r="299" ht="12.75">
      <c r="V299" s="24"/>
    </row>
    <row r="300" ht="12.75">
      <c r="V300" s="24"/>
    </row>
    <row r="301" ht="12.75">
      <c r="V301" s="24"/>
    </row>
    <row r="302" ht="12.75">
      <c r="V302" s="24"/>
    </row>
    <row r="303" ht="12.75">
      <c r="V303" s="24"/>
    </row>
    <row r="304" ht="12.75">
      <c r="V304" s="24"/>
    </row>
    <row r="305" ht="12.75">
      <c r="V305" s="24"/>
    </row>
    <row r="306" ht="12.75">
      <c r="V306" s="24"/>
    </row>
    <row r="307" ht="12.75">
      <c r="V307" s="24"/>
    </row>
    <row r="308" ht="12.75">
      <c r="V308" s="24"/>
    </row>
    <row r="309" ht="12.75">
      <c r="V309" s="24"/>
    </row>
    <row r="310" ht="12.75">
      <c r="V310" s="24"/>
    </row>
    <row r="311" ht="12.75">
      <c r="V311" s="24"/>
    </row>
    <row r="312" ht="12.75">
      <c r="V312" s="24"/>
    </row>
    <row r="313" ht="12.75">
      <c r="V313" s="24"/>
    </row>
    <row r="314" ht="12.75">
      <c r="V314" s="24"/>
    </row>
    <row r="315" ht="12.75">
      <c r="V315" s="24"/>
    </row>
    <row r="316" ht="12.75">
      <c r="V316" s="24"/>
    </row>
    <row r="317" ht="12.75">
      <c r="V317" s="24"/>
    </row>
    <row r="318" ht="12.75">
      <c r="V318" s="24"/>
    </row>
    <row r="319" ht="12.75">
      <c r="V319" s="24"/>
    </row>
    <row r="320" ht="12.75">
      <c r="V320" s="24"/>
    </row>
    <row r="321" ht="12.75">
      <c r="V321" s="24"/>
    </row>
    <row r="322" ht="12.75">
      <c r="V322" s="24"/>
    </row>
    <row r="323" ht="12.75">
      <c r="V323" s="24"/>
    </row>
    <row r="324" ht="12.75">
      <c r="V324" s="24"/>
    </row>
    <row r="325" ht="12.75">
      <c r="V325" s="24"/>
    </row>
    <row r="326" ht="12.75">
      <c r="V326" s="24"/>
    </row>
    <row r="327" ht="12.75">
      <c r="V327" s="24"/>
    </row>
    <row r="328" ht="12.75">
      <c r="V328" s="24"/>
    </row>
    <row r="329" ht="12.75">
      <c r="V329" s="24"/>
    </row>
    <row r="330" ht="12.75">
      <c r="V330" s="24"/>
    </row>
    <row r="331" ht="12.75">
      <c r="V331" s="24"/>
    </row>
    <row r="332" ht="12.75">
      <c r="V332" s="24"/>
    </row>
    <row r="333" ht="12.75">
      <c r="V333" s="24"/>
    </row>
    <row r="334" ht="12.75">
      <c r="V334" s="24"/>
    </row>
    <row r="335" ht="12.75">
      <c r="V335" s="24"/>
    </row>
    <row r="336" ht="12.75">
      <c r="V336" s="24"/>
    </row>
    <row r="337" ht="12.75">
      <c r="V337" s="24"/>
    </row>
    <row r="338" ht="12.75">
      <c r="V338" s="24"/>
    </row>
    <row r="339" ht="12.75">
      <c r="V339" s="24"/>
    </row>
    <row r="340" ht="12.75">
      <c r="V340" s="24"/>
    </row>
    <row r="341" ht="12.75">
      <c r="V341" s="24"/>
    </row>
    <row r="342" ht="12.75">
      <c r="V342" s="24"/>
    </row>
    <row r="343" ht="12.75">
      <c r="V343" s="24"/>
    </row>
    <row r="344" ht="12.75">
      <c r="V344" s="24"/>
    </row>
    <row r="345" ht="12.75">
      <c r="V345" s="24"/>
    </row>
    <row r="346" ht="12.75">
      <c r="V346" s="24"/>
    </row>
    <row r="347" ht="12.75">
      <c r="V347" s="24"/>
    </row>
    <row r="348" ht="12.75">
      <c r="V348" s="24"/>
    </row>
    <row r="349" ht="12.75">
      <c r="V349" s="24"/>
    </row>
    <row r="350" ht="12.75">
      <c r="V350" s="24"/>
    </row>
    <row r="351" ht="12.75">
      <c r="V351" s="24"/>
    </row>
    <row r="352" ht="12.75">
      <c r="V352" s="24"/>
    </row>
    <row r="353" ht="12.75">
      <c r="V353" s="24"/>
    </row>
    <row r="354" ht="12.75">
      <c r="V354" s="24"/>
    </row>
    <row r="355" ht="12.75">
      <c r="V355" s="24"/>
    </row>
    <row r="356" ht="12.75">
      <c r="V356" s="24"/>
    </row>
    <row r="357" ht="12.75">
      <c r="V357" s="24"/>
    </row>
    <row r="358" ht="12.75">
      <c r="V358" s="24"/>
    </row>
    <row r="359" ht="12.75">
      <c r="V359" s="24"/>
    </row>
    <row r="360" ht="12.75">
      <c r="V360" s="24"/>
    </row>
    <row r="361" ht="12.75">
      <c r="V361" s="24"/>
    </row>
    <row r="362" ht="12.75">
      <c r="V362" s="24"/>
    </row>
    <row r="363" ht="12.75">
      <c r="V363" s="24"/>
    </row>
    <row r="364" ht="12.75">
      <c r="V364" s="24"/>
    </row>
    <row r="365" ht="12.75">
      <c r="V365" s="24"/>
    </row>
    <row r="366" ht="12.75">
      <c r="V366" s="24"/>
    </row>
    <row r="367" ht="12.75">
      <c r="V367" s="24"/>
    </row>
    <row r="368" ht="12.75">
      <c r="V368" s="24"/>
    </row>
    <row r="369" ht="12.75">
      <c r="V369" s="24"/>
    </row>
    <row r="370" ht="12.75">
      <c r="V370" s="24"/>
    </row>
    <row r="371" ht="12.75">
      <c r="V371" s="24"/>
    </row>
    <row r="372" ht="12.75">
      <c r="V372" s="24"/>
    </row>
    <row r="373" ht="12.75">
      <c r="V373" s="24"/>
    </row>
    <row r="374" ht="12.75">
      <c r="V374" s="24"/>
    </row>
    <row r="375" ht="12.75">
      <c r="V375" s="24"/>
    </row>
    <row r="376" ht="12.75">
      <c r="V376" s="24"/>
    </row>
    <row r="377" ht="12.75">
      <c r="V377" s="24"/>
    </row>
    <row r="378" ht="12.75">
      <c r="V378" s="24"/>
    </row>
    <row r="379" ht="12.75">
      <c r="V379" s="24"/>
    </row>
    <row r="380" ht="12.75">
      <c r="V380" s="24"/>
    </row>
    <row r="381" ht="12.75">
      <c r="V381" s="24"/>
    </row>
    <row r="382" ht="12.75">
      <c r="V382" s="24"/>
    </row>
    <row r="383" ht="12.75">
      <c r="V383" s="24"/>
    </row>
    <row r="384" ht="12.75">
      <c r="V384" s="24"/>
    </row>
    <row r="385" ht="12.75">
      <c r="V385" s="24"/>
    </row>
    <row r="386" ht="12.75">
      <c r="V386" s="24"/>
    </row>
    <row r="387" ht="12.75">
      <c r="V387" s="24"/>
    </row>
    <row r="388" ht="12.75">
      <c r="V388" s="24"/>
    </row>
    <row r="389" ht="12.75">
      <c r="V389" s="24"/>
    </row>
    <row r="390" ht="12.75">
      <c r="V390" s="24"/>
    </row>
    <row r="391" ht="12.75">
      <c r="V391" s="24"/>
    </row>
    <row r="392" ht="12.75">
      <c r="V392" s="24"/>
    </row>
    <row r="393" ht="12.75">
      <c r="V393" s="24"/>
    </row>
    <row r="394" ht="12.75">
      <c r="V394" s="24"/>
    </row>
    <row r="395" ht="12.75">
      <c r="V395" s="24"/>
    </row>
    <row r="396" ht="12.75">
      <c r="V396" s="24"/>
    </row>
    <row r="397" ht="12.75">
      <c r="V397" s="24"/>
    </row>
    <row r="398" ht="12.75">
      <c r="V398" s="24"/>
    </row>
    <row r="399" ht="12.75">
      <c r="V399" s="24"/>
    </row>
    <row r="400" ht="12.75">
      <c r="V400" s="24"/>
    </row>
    <row r="401" ht="12.75">
      <c r="V401" s="24"/>
    </row>
    <row r="402" ht="12.75">
      <c r="V402" s="24"/>
    </row>
    <row r="403" ht="12.75">
      <c r="V403" s="24"/>
    </row>
    <row r="404" ht="12.75">
      <c r="V404" s="24"/>
    </row>
    <row r="405" ht="12.75">
      <c r="V405" s="24"/>
    </row>
    <row r="406" ht="12.75">
      <c r="V406" s="24"/>
    </row>
    <row r="407" ht="12.75">
      <c r="V407" s="24"/>
    </row>
    <row r="408" ht="12.75">
      <c r="V408" s="24"/>
    </row>
    <row r="409" ht="12.75">
      <c r="V409" s="24"/>
    </row>
    <row r="410" ht="12.75">
      <c r="V410" s="24"/>
    </row>
    <row r="411" ht="12.75">
      <c r="V411" s="24"/>
    </row>
    <row r="412" ht="12.75">
      <c r="V412" s="24"/>
    </row>
    <row r="413" ht="12.75">
      <c r="V413" s="24"/>
    </row>
    <row r="414" ht="12.75">
      <c r="V414" s="24"/>
    </row>
    <row r="415" ht="12.75">
      <c r="V415" s="24"/>
    </row>
    <row r="416" ht="12.75">
      <c r="V416" s="24"/>
    </row>
    <row r="417" ht="12.75">
      <c r="V417" s="24"/>
    </row>
    <row r="418" ht="12.75">
      <c r="V418" s="24"/>
    </row>
    <row r="419" ht="12.75">
      <c r="V419" s="24"/>
    </row>
    <row r="420" ht="12.75">
      <c r="V420" s="24"/>
    </row>
    <row r="421" ht="12.75">
      <c r="V421" s="24"/>
    </row>
    <row r="422" ht="12.75">
      <c r="V422" s="24"/>
    </row>
    <row r="423" ht="12.75">
      <c r="V423" s="24"/>
    </row>
    <row r="424" ht="12.75">
      <c r="V424" s="24"/>
    </row>
    <row r="425" ht="12.75">
      <c r="V425" s="24"/>
    </row>
    <row r="426" ht="12.75">
      <c r="V426" s="24"/>
    </row>
    <row r="427" ht="12.75">
      <c r="V427" s="24"/>
    </row>
    <row r="428" ht="12.75">
      <c r="V428" s="24"/>
    </row>
    <row r="429" ht="12.75">
      <c r="V429" s="24"/>
    </row>
    <row r="430" ht="12.75">
      <c r="V430" s="24"/>
    </row>
    <row r="431" ht="12.75">
      <c r="V431" s="24"/>
    </row>
    <row r="432" ht="12.75">
      <c r="V432" s="24"/>
    </row>
    <row r="433" ht="12.75">
      <c r="V433" s="24"/>
    </row>
    <row r="434" ht="12.75">
      <c r="V434" s="24"/>
    </row>
    <row r="435" ht="12.75">
      <c r="V435" s="24"/>
    </row>
    <row r="436" ht="12.75">
      <c r="V436" s="24"/>
    </row>
    <row r="437" ht="12.75">
      <c r="V437" s="24"/>
    </row>
    <row r="438" ht="12.75">
      <c r="V438" s="24"/>
    </row>
    <row r="439" ht="12.75">
      <c r="V439" s="24"/>
    </row>
    <row r="440" ht="12.75">
      <c r="V440" s="24"/>
    </row>
    <row r="441" ht="12.75">
      <c r="V441" s="24"/>
    </row>
    <row r="442" ht="12.75">
      <c r="V442" s="24"/>
    </row>
    <row r="443" ht="12.75">
      <c r="V443" s="24"/>
    </row>
    <row r="444" ht="12.75">
      <c r="V444" s="24"/>
    </row>
    <row r="445" ht="12.75">
      <c r="V445" s="24"/>
    </row>
    <row r="446" ht="12.75">
      <c r="V446" s="24"/>
    </row>
    <row r="447" ht="12.75">
      <c r="V447" s="24"/>
    </row>
    <row r="448" ht="12.75">
      <c r="V448" s="24"/>
    </row>
    <row r="449" ht="12.75">
      <c r="V449" s="24"/>
    </row>
    <row r="450" ht="12.75">
      <c r="V450" s="24"/>
    </row>
    <row r="451" ht="12.75">
      <c r="V451" s="24"/>
    </row>
    <row r="452" ht="12.75">
      <c r="V452" s="24"/>
    </row>
    <row r="453" ht="12.75">
      <c r="V453" s="24"/>
    </row>
    <row r="454" ht="12.75">
      <c r="V454" s="24"/>
    </row>
    <row r="455" ht="12.75">
      <c r="V455" s="24"/>
    </row>
    <row r="456" ht="12.75">
      <c r="V456" s="24"/>
    </row>
    <row r="457" ht="12.75">
      <c r="V457" s="24"/>
    </row>
    <row r="458" ht="12.75">
      <c r="V458" s="24"/>
    </row>
    <row r="459" ht="12.75">
      <c r="V459" s="24"/>
    </row>
    <row r="460" ht="12.75">
      <c r="V460" s="24"/>
    </row>
    <row r="461" ht="12.75">
      <c r="V461" s="24"/>
    </row>
    <row r="462" ht="12.75">
      <c r="V462" s="24"/>
    </row>
    <row r="463" ht="12.75">
      <c r="V463" s="24"/>
    </row>
    <row r="464" ht="12.75">
      <c r="V464" s="24"/>
    </row>
    <row r="465" ht="12.75">
      <c r="V465" s="24"/>
    </row>
    <row r="466" ht="12.75">
      <c r="V466" s="24"/>
    </row>
    <row r="467" ht="12.75">
      <c r="V467" s="24"/>
    </row>
    <row r="468" ht="12.75">
      <c r="V468" s="24"/>
    </row>
    <row r="469" ht="12.75">
      <c r="V469" s="24"/>
    </row>
    <row r="470" ht="12.75">
      <c r="V470" s="24"/>
    </row>
    <row r="471" ht="12.75">
      <c r="V471" s="24"/>
    </row>
    <row r="472" ht="12.75">
      <c r="V472" s="24"/>
    </row>
    <row r="473" ht="12.75">
      <c r="V473" s="24"/>
    </row>
    <row r="474" ht="12.75">
      <c r="V474" s="24"/>
    </row>
    <row r="475" ht="12.75">
      <c r="V475" s="24"/>
    </row>
    <row r="476" ht="12.75">
      <c r="V476" s="24"/>
    </row>
    <row r="477" ht="12.75">
      <c r="V477" s="24"/>
    </row>
    <row r="478" ht="12.75">
      <c r="V478" s="24"/>
    </row>
    <row r="479" ht="12.75">
      <c r="V479" s="24"/>
    </row>
    <row r="480" ht="12.75">
      <c r="V480" s="24"/>
    </row>
    <row r="481" ht="12.75">
      <c r="V481" s="24"/>
    </row>
    <row r="482" ht="12.75">
      <c r="V482" s="24"/>
    </row>
    <row r="483" ht="12.75">
      <c r="V483" s="24"/>
    </row>
    <row r="484" ht="12.75">
      <c r="V484" s="24"/>
    </row>
    <row r="485" ht="12.75">
      <c r="V485" s="24"/>
    </row>
    <row r="486" ht="12.75">
      <c r="V486" s="24"/>
    </row>
    <row r="487" ht="12.75">
      <c r="V487" s="24"/>
    </row>
    <row r="488" ht="12.75">
      <c r="V488" s="24"/>
    </row>
    <row r="489" ht="12.75">
      <c r="V489" s="24"/>
    </row>
    <row r="490" ht="12.75">
      <c r="V490" s="24"/>
    </row>
    <row r="491" ht="12.75">
      <c r="V491" s="24"/>
    </row>
    <row r="492" ht="12.75">
      <c r="V492" s="24"/>
    </row>
    <row r="493" ht="12.75">
      <c r="V493" s="24"/>
    </row>
    <row r="494" ht="12.75">
      <c r="V494" s="24"/>
    </row>
    <row r="495" ht="12.75">
      <c r="V495" s="24"/>
    </row>
    <row r="496" ht="12.75">
      <c r="V496" s="24"/>
    </row>
    <row r="497" ht="12.75">
      <c r="V497" s="24"/>
    </row>
    <row r="498" ht="12.75">
      <c r="V498" s="24"/>
    </row>
    <row r="499" ht="12.75">
      <c r="V499" s="24"/>
    </row>
    <row r="500" ht="12.75">
      <c r="V500" s="24"/>
    </row>
    <row r="501" ht="12.75">
      <c r="V501" s="24"/>
    </row>
    <row r="502" ht="12.75">
      <c r="V502" s="24"/>
    </row>
    <row r="503" ht="12.75">
      <c r="V503" s="24"/>
    </row>
    <row r="504" ht="12.75">
      <c r="V504" s="24"/>
    </row>
    <row r="505" ht="12.75">
      <c r="V505" s="24"/>
    </row>
    <row r="506" ht="12.75">
      <c r="V506" s="24"/>
    </row>
    <row r="507" ht="12.75">
      <c r="V507" s="24"/>
    </row>
    <row r="508" ht="12.75">
      <c r="V508" s="24"/>
    </row>
    <row r="509" ht="12.75">
      <c r="V509" s="24"/>
    </row>
    <row r="510" ht="12.75">
      <c r="V510" s="24"/>
    </row>
    <row r="511" ht="12.75">
      <c r="V511" s="24"/>
    </row>
    <row r="512" ht="12.75">
      <c r="V512" s="24"/>
    </row>
    <row r="513" ht="12.75">
      <c r="V513" s="24"/>
    </row>
    <row r="514" ht="12.75">
      <c r="V514" s="24"/>
    </row>
    <row r="515" ht="12.75">
      <c r="V515" s="24"/>
    </row>
    <row r="516" ht="12.75">
      <c r="V516" s="24"/>
    </row>
    <row r="517" ht="12.75">
      <c r="V517" s="24"/>
    </row>
    <row r="518" ht="12.75">
      <c r="V518" s="24"/>
    </row>
    <row r="519" ht="12.75">
      <c r="V519" s="24"/>
    </row>
    <row r="520" ht="12.75">
      <c r="V520" s="24"/>
    </row>
    <row r="521" ht="12.75">
      <c r="V521" s="24"/>
    </row>
    <row r="522" ht="12.75">
      <c r="V522" s="24"/>
    </row>
    <row r="523" ht="12.75">
      <c r="V523" s="24"/>
    </row>
    <row r="524" ht="12.75">
      <c r="V524" s="24"/>
    </row>
    <row r="525" ht="12.75">
      <c r="V525" s="24"/>
    </row>
    <row r="526" ht="12.75">
      <c r="V526" s="24"/>
    </row>
    <row r="527" ht="12.75">
      <c r="V527" s="24"/>
    </row>
    <row r="528" ht="12.75">
      <c r="V528" s="24"/>
    </row>
    <row r="529" ht="12.75">
      <c r="V529" s="24"/>
    </row>
    <row r="530" ht="12.75">
      <c r="V530" s="24"/>
    </row>
    <row r="531" ht="12.75">
      <c r="V531" s="24"/>
    </row>
    <row r="532" ht="12.75">
      <c r="V532" s="24"/>
    </row>
    <row r="533" ht="12.75">
      <c r="V533" s="24"/>
    </row>
    <row r="534" ht="12.75">
      <c r="V534" s="24"/>
    </row>
    <row r="535" ht="12.75">
      <c r="V535" s="24"/>
    </row>
    <row r="536" ht="12.75">
      <c r="V536" s="24"/>
    </row>
    <row r="537" ht="12.75">
      <c r="V537" s="24"/>
    </row>
    <row r="538" ht="12.75">
      <c r="V538" s="24"/>
    </row>
    <row r="539" ht="12.75">
      <c r="V539" s="24"/>
    </row>
    <row r="540" ht="12.75">
      <c r="V540" s="24"/>
    </row>
    <row r="541" ht="12.75">
      <c r="V541" s="24"/>
    </row>
    <row r="542" ht="12.75">
      <c r="V542" s="24"/>
    </row>
    <row r="543" ht="12.75">
      <c r="V543" s="24"/>
    </row>
    <row r="544" ht="12.75">
      <c r="V544" s="24"/>
    </row>
    <row r="545" ht="12.75">
      <c r="V545" s="24"/>
    </row>
    <row r="546" ht="12.75">
      <c r="V546" s="24"/>
    </row>
    <row r="547" ht="12.75">
      <c r="V547" s="24"/>
    </row>
    <row r="548" ht="12.75">
      <c r="V548" s="24"/>
    </row>
    <row r="549" ht="12.75">
      <c r="V549" s="24"/>
    </row>
    <row r="550" ht="12.75">
      <c r="V550" s="24"/>
    </row>
    <row r="551" ht="12.75">
      <c r="V551" s="24"/>
    </row>
    <row r="552" ht="12.75">
      <c r="V552" s="24"/>
    </row>
    <row r="553" ht="12.75">
      <c r="V553" s="24"/>
    </row>
    <row r="554" ht="12.75">
      <c r="V554" s="24"/>
    </row>
    <row r="555" ht="12.75">
      <c r="V555" s="24"/>
    </row>
    <row r="556" ht="12.75">
      <c r="V556" s="24"/>
    </row>
    <row r="557" ht="12.75">
      <c r="V557" s="24"/>
    </row>
    <row r="558" ht="12.75">
      <c r="V558" s="24"/>
    </row>
    <row r="559" ht="12.75">
      <c r="V559" s="24"/>
    </row>
    <row r="560" ht="12.75">
      <c r="V560" s="24"/>
    </row>
    <row r="561" ht="12.75">
      <c r="V561" s="24"/>
    </row>
    <row r="562" ht="12.75">
      <c r="V562" s="24"/>
    </row>
    <row r="563" ht="12.75">
      <c r="V563" s="24"/>
    </row>
    <row r="564" ht="12.75">
      <c r="V564" s="24"/>
    </row>
    <row r="565" ht="12.75">
      <c r="V565" s="24"/>
    </row>
    <row r="566" ht="12.75">
      <c r="V566" s="24"/>
    </row>
    <row r="567" ht="12.75">
      <c r="V567" s="24"/>
    </row>
    <row r="568" ht="12.75">
      <c r="V568" s="24"/>
    </row>
    <row r="569" ht="12.75">
      <c r="V569" s="24"/>
    </row>
    <row r="570" ht="12.75">
      <c r="V570" s="24"/>
    </row>
    <row r="571" ht="12.75">
      <c r="V571" s="24"/>
    </row>
    <row r="572" ht="12.75">
      <c r="V572" s="24"/>
    </row>
    <row r="573" ht="12.75">
      <c r="V573" s="24"/>
    </row>
    <row r="574" ht="12.75">
      <c r="V574" s="24"/>
    </row>
    <row r="575" ht="12.75">
      <c r="V575" s="24"/>
    </row>
    <row r="576" ht="12.75">
      <c r="V576" s="24"/>
    </row>
    <row r="577" ht="12.75">
      <c r="V577" s="24"/>
    </row>
    <row r="578" ht="12.75">
      <c r="V578" s="24"/>
    </row>
    <row r="579" ht="12.75">
      <c r="V579" s="24"/>
    </row>
    <row r="580" ht="12.75">
      <c r="V580" s="24"/>
    </row>
    <row r="581" ht="12.75">
      <c r="V581" s="24"/>
    </row>
    <row r="582" ht="12.75">
      <c r="V582" s="24"/>
    </row>
    <row r="583" ht="12.75">
      <c r="V583" s="24"/>
    </row>
    <row r="584" ht="12.75">
      <c r="V584" s="24"/>
    </row>
    <row r="585" ht="12.75">
      <c r="V585" s="24"/>
    </row>
    <row r="586" ht="12.75">
      <c r="V586" s="24"/>
    </row>
    <row r="587" ht="12.75">
      <c r="V587" s="24"/>
    </row>
    <row r="588" ht="12.75">
      <c r="V588" s="24"/>
    </row>
    <row r="589" ht="12.75">
      <c r="V589" s="24"/>
    </row>
    <row r="590" ht="12.75">
      <c r="V590" s="24"/>
    </row>
    <row r="591" ht="12.75">
      <c r="V591" s="24"/>
    </row>
    <row r="592" ht="12.75">
      <c r="V592" s="24"/>
    </row>
    <row r="593" ht="12.75">
      <c r="V593" s="24"/>
    </row>
    <row r="594" ht="12.75">
      <c r="V594" s="24"/>
    </row>
    <row r="595" ht="12.75">
      <c r="V595" s="24"/>
    </row>
    <row r="596" ht="12.75">
      <c r="V596" s="24"/>
    </row>
    <row r="597" ht="12.75">
      <c r="V597" s="24"/>
    </row>
    <row r="598" ht="12.75">
      <c r="V598" s="24"/>
    </row>
    <row r="599" ht="12.75">
      <c r="V599" s="24"/>
    </row>
    <row r="600" ht="12.75">
      <c r="V600" s="24"/>
    </row>
    <row r="601" ht="12.75">
      <c r="V601" s="24"/>
    </row>
    <row r="602" ht="12.75">
      <c r="V602" s="24"/>
    </row>
    <row r="603" ht="12.75">
      <c r="V603" s="24"/>
    </row>
    <row r="604" ht="12.75">
      <c r="V604" s="24"/>
    </row>
    <row r="605" ht="12.75">
      <c r="V605" s="24"/>
    </row>
    <row r="606" ht="12.75">
      <c r="V606" s="24"/>
    </row>
    <row r="607" ht="12.75">
      <c r="V607" s="24"/>
    </row>
    <row r="608" ht="12.75">
      <c r="V608" s="24"/>
    </row>
    <row r="609" ht="12.75">
      <c r="V609" s="24"/>
    </row>
    <row r="610" ht="12.75">
      <c r="V610" s="24"/>
    </row>
    <row r="611" ht="12.75">
      <c r="V611" s="24"/>
    </row>
    <row r="612" ht="12.75">
      <c r="V612" s="24"/>
    </row>
    <row r="613" ht="12.75">
      <c r="V613" s="24"/>
    </row>
    <row r="614" ht="12.75">
      <c r="V614" s="24"/>
    </row>
    <row r="615" ht="12.75">
      <c r="V615" s="24"/>
    </row>
    <row r="616" ht="12.75">
      <c r="V616" s="24"/>
    </row>
    <row r="617" ht="12.75">
      <c r="V617" s="24"/>
    </row>
    <row r="618" ht="12.75">
      <c r="V618" s="24"/>
    </row>
    <row r="619" ht="12.75">
      <c r="V619" s="24"/>
    </row>
    <row r="620" ht="12.75">
      <c r="V620" s="24"/>
    </row>
    <row r="621" ht="12.75">
      <c r="V621" s="24"/>
    </row>
    <row r="622" ht="12.75">
      <c r="V622" s="24"/>
    </row>
    <row r="623" ht="12.75">
      <c r="V623" s="24"/>
    </row>
    <row r="624" ht="12.75">
      <c r="V624" s="24"/>
    </row>
    <row r="625" ht="12.75">
      <c r="V625" s="24"/>
    </row>
    <row r="626" ht="12.75">
      <c r="V626" s="24"/>
    </row>
    <row r="627" ht="12.75">
      <c r="V627" s="24"/>
    </row>
    <row r="628" ht="12.75">
      <c r="V628" s="24"/>
    </row>
    <row r="629" ht="12.75">
      <c r="V629" s="24"/>
    </row>
    <row r="630" ht="12.75">
      <c r="V630" s="24"/>
    </row>
    <row r="631" ht="12.75">
      <c r="V631" s="24"/>
    </row>
    <row r="632" ht="12.75">
      <c r="V632" s="24"/>
    </row>
    <row r="633" ht="12.75">
      <c r="V633" s="24"/>
    </row>
    <row r="634" ht="12.75">
      <c r="V634" s="24"/>
    </row>
    <row r="635" ht="12.75">
      <c r="V635" s="24"/>
    </row>
    <row r="636" ht="12.75">
      <c r="V636" s="24"/>
    </row>
    <row r="637" ht="12.75">
      <c r="V637" s="24"/>
    </row>
    <row r="638" ht="12.75">
      <c r="V638" s="24"/>
    </row>
    <row r="639" ht="12.75">
      <c r="V639" s="24"/>
    </row>
    <row r="640" ht="12.75">
      <c r="V640" s="24"/>
    </row>
    <row r="641" ht="12.75">
      <c r="V641" s="24"/>
    </row>
    <row r="642" ht="12.75">
      <c r="V642" s="24"/>
    </row>
    <row r="643" ht="12.75">
      <c r="V643" s="24"/>
    </row>
    <row r="644" ht="12.75">
      <c r="V644" s="24"/>
    </row>
    <row r="645" ht="12.75">
      <c r="V645" s="24"/>
    </row>
    <row r="646" ht="12.75">
      <c r="V646" s="24"/>
    </row>
    <row r="647" ht="12.75">
      <c r="V647" s="24"/>
    </row>
    <row r="648" ht="12.75">
      <c r="V648" s="24"/>
    </row>
    <row r="649" ht="12.75">
      <c r="V649" s="24"/>
    </row>
    <row r="650" ht="12.75">
      <c r="V650" s="24"/>
    </row>
    <row r="651" ht="12.75">
      <c r="V651" s="24"/>
    </row>
    <row r="652" ht="12.75">
      <c r="V652" s="24"/>
    </row>
    <row r="653" ht="12.75">
      <c r="V653" s="24"/>
    </row>
    <row r="654" ht="12.75">
      <c r="V654" s="24"/>
    </row>
    <row r="655" ht="12.75">
      <c r="V655" s="24"/>
    </row>
    <row r="656" ht="12.75">
      <c r="V656" s="24"/>
    </row>
    <row r="657" ht="12.75">
      <c r="V657" s="24"/>
    </row>
    <row r="658" ht="12.75">
      <c r="V658" s="24"/>
    </row>
    <row r="659" ht="12.75">
      <c r="V659" s="24"/>
    </row>
    <row r="660" ht="12.75">
      <c r="V660" s="24"/>
    </row>
    <row r="661" ht="12.75">
      <c r="V661" s="24"/>
    </row>
    <row r="662" ht="12.75">
      <c r="V662" s="24"/>
    </row>
    <row r="663" ht="12.75">
      <c r="V663" s="24"/>
    </row>
    <row r="664" ht="12.75">
      <c r="V664" s="24"/>
    </row>
    <row r="665" ht="12.75">
      <c r="V665" s="24"/>
    </row>
    <row r="666" ht="12.75">
      <c r="V666" s="24"/>
    </row>
    <row r="667" ht="12.75">
      <c r="V667" s="24"/>
    </row>
    <row r="668" ht="12.75">
      <c r="V668" s="24"/>
    </row>
    <row r="669" ht="12.75">
      <c r="V669" s="24"/>
    </row>
    <row r="670" ht="12.75">
      <c r="V670" s="24"/>
    </row>
    <row r="671" ht="12.75">
      <c r="V671" s="24"/>
    </row>
    <row r="672" ht="12.75">
      <c r="V672" s="24"/>
    </row>
    <row r="673" ht="12.75">
      <c r="V673" s="24"/>
    </row>
    <row r="674" ht="12.75">
      <c r="V674" s="24"/>
    </row>
    <row r="675" ht="12.75">
      <c r="V675" s="24"/>
    </row>
    <row r="676" ht="12.75">
      <c r="V676" s="24"/>
    </row>
    <row r="677" ht="12.75">
      <c r="V677" s="24"/>
    </row>
    <row r="678" ht="12.75">
      <c r="V678" s="24"/>
    </row>
    <row r="679" ht="12.75">
      <c r="V679" s="24"/>
    </row>
    <row r="680" ht="12.75">
      <c r="V680" s="24"/>
    </row>
    <row r="681" ht="12.75">
      <c r="V681" s="24"/>
    </row>
    <row r="682" ht="12.75">
      <c r="V682" s="24"/>
    </row>
    <row r="683" ht="12.75">
      <c r="V683" s="24"/>
    </row>
    <row r="684" ht="12.75">
      <c r="V684" s="24"/>
    </row>
    <row r="685" ht="12.75">
      <c r="V685" s="24"/>
    </row>
    <row r="686" ht="12.75">
      <c r="V686" s="24"/>
    </row>
    <row r="687" ht="12.75">
      <c r="V687" s="24"/>
    </row>
    <row r="688" ht="12.75">
      <c r="V688" s="24"/>
    </row>
    <row r="689" ht="12.75">
      <c r="V689" s="24"/>
    </row>
    <row r="690" ht="12.75">
      <c r="V690" s="24"/>
    </row>
    <row r="691" ht="12.75">
      <c r="V691" s="24"/>
    </row>
    <row r="692" ht="12.75">
      <c r="V692" s="24"/>
    </row>
    <row r="693" ht="12.75">
      <c r="V693" s="24"/>
    </row>
    <row r="694" ht="12.75">
      <c r="V694" s="24"/>
    </row>
    <row r="695" ht="12.75">
      <c r="V695" s="24"/>
    </row>
    <row r="696" ht="12.75">
      <c r="V696" s="24"/>
    </row>
    <row r="697" ht="12.75">
      <c r="V697" s="24"/>
    </row>
    <row r="698" ht="12.75">
      <c r="V698" s="24"/>
    </row>
    <row r="699" ht="12.75">
      <c r="V699" s="24"/>
    </row>
    <row r="700" ht="12.75">
      <c r="V700" s="24"/>
    </row>
    <row r="701" ht="12.75">
      <c r="V701" s="24"/>
    </row>
    <row r="702" ht="12.75">
      <c r="V702" s="24"/>
    </row>
    <row r="703" ht="12.75">
      <c r="V703" s="24"/>
    </row>
    <row r="704" ht="12.75">
      <c r="V704" s="24"/>
    </row>
    <row r="705" ht="12.75">
      <c r="V705" s="24"/>
    </row>
    <row r="706" ht="12.75">
      <c r="V706" s="24"/>
    </row>
    <row r="707" ht="12.75">
      <c r="V707" s="24"/>
    </row>
    <row r="708" ht="12.75">
      <c r="V708" s="24"/>
    </row>
    <row r="709" ht="12.75">
      <c r="V709" s="24"/>
    </row>
    <row r="710" ht="12.75">
      <c r="V710" s="24"/>
    </row>
    <row r="711" ht="12.75">
      <c r="V711" s="24"/>
    </row>
    <row r="712" ht="12.75">
      <c r="V712" s="24"/>
    </row>
    <row r="713" ht="12.75">
      <c r="V713" s="24"/>
    </row>
    <row r="714" ht="12.75">
      <c r="V714" s="24"/>
    </row>
    <row r="715" ht="12.75">
      <c r="V715" s="24"/>
    </row>
    <row r="716" ht="12.75">
      <c r="V716" s="24"/>
    </row>
    <row r="717" ht="12.75">
      <c r="V717" s="24"/>
    </row>
    <row r="718" ht="12.75">
      <c r="V718" s="24"/>
    </row>
    <row r="719" ht="12.75">
      <c r="V719" s="24"/>
    </row>
    <row r="720" ht="12.75">
      <c r="V720" s="24"/>
    </row>
    <row r="721" ht="12.75">
      <c r="V721" s="24"/>
    </row>
    <row r="722" ht="12.75">
      <c r="V722" s="24"/>
    </row>
    <row r="723" ht="12.75">
      <c r="V723" s="24"/>
    </row>
    <row r="724" ht="12.75">
      <c r="V724" s="24"/>
    </row>
    <row r="725" ht="12.75">
      <c r="V725" s="24"/>
    </row>
    <row r="726" ht="12.75">
      <c r="V726" s="24"/>
    </row>
    <row r="727" ht="12.75">
      <c r="V727" s="24"/>
    </row>
    <row r="728" ht="12.75">
      <c r="V728" s="24"/>
    </row>
    <row r="729" ht="12.75">
      <c r="V729" s="24"/>
    </row>
    <row r="730" ht="12.75">
      <c r="V730" s="24"/>
    </row>
    <row r="731" ht="12.75">
      <c r="V731" s="24"/>
    </row>
    <row r="732" ht="12.75">
      <c r="V732" s="24"/>
    </row>
    <row r="733" ht="12.75">
      <c r="V733" s="24"/>
    </row>
    <row r="734" ht="12.75">
      <c r="V734" s="24"/>
    </row>
    <row r="735" ht="12.75">
      <c r="V735" s="24"/>
    </row>
    <row r="736" ht="12.75">
      <c r="V736" s="24"/>
    </row>
    <row r="737" ht="12.75">
      <c r="V737" s="24"/>
    </row>
    <row r="738" ht="12.75">
      <c r="V738" s="24"/>
    </row>
    <row r="739" ht="12.75">
      <c r="V739" s="24"/>
    </row>
    <row r="740" ht="12.75">
      <c r="V740" s="24"/>
    </row>
    <row r="741" ht="12.75">
      <c r="V741" s="24"/>
    </row>
    <row r="742" ht="12.75">
      <c r="V742" s="24"/>
    </row>
    <row r="743" ht="12.75">
      <c r="V743" s="24"/>
    </row>
    <row r="744" ht="12.75">
      <c r="V744" s="24"/>
    </row>
    <row r="745" ht="12.75">
      <c r="V745" s="24"/>
    </row>
    <row r="746" ht="12.75">
      <c r="V746" s="24"/>
    </row>
    <row r="747" ht="12.75">
      <c r="V747" s="24"/>
    </row>
    <row r="748" ht="12.75">
      <c r="V748" s="24"/>
    </row>
    <row r="749" ht="12.75">
      <c r="V749" s="24"/>
    </row>
    <row r="750" ht="12.75">
      <c r="V750" s="24"/>
    </row>
    <row r="751" ht="12.75">
      <c r="V751" s="24"/>
    </row>
    <row r="752" ht="12.75">
      <c r="V752" s="24"/>
    </row>
    <row r="753" ht="12.75">
      <c r="V753" s="24"/>
    </row>
    <row r="754" ht="12.75">
      <c r="V754" s="24"/>
    </row>
    <row r="755" ht="12.75">
      <c r="V755" s="24"/>
    </row>
    <row r="756" ht="12.75">
      <c r="V756" s="24"/>
    </row>
    <row r="757" ht="12.75">
      <c r="V757" s="24"/>
    </row>
    <row r="758" ht="12.75">
      <c r="V758" s="24"/>
    </row>
    <row r="759" ht="12.75">
      <c r="V759" s="24"/>
    </row>
    <row r="760" ht="12.75">
      <c r="V760" s="24"/>
    </row>
    <row r="761" ht="12.75">
      <c r="V761" s="24"/>
    </row>
    <row r="762" ht="12.75">
      <c r="V762" s="24"/>
    </row>
    <row r="763" ht="12.75">
      <c r="V763" s="24"/>
    </row>
    <row r="764" ht="12.75">
      <c r="V764" s="24"/>
    </row>
    <row r="765" ht="12.75">
      <c r="V765" s="24"/>
    </row>
  </sheetData>
  <mergeCells count="8">
    <mergeCell ref="T7:T8"/>
    <mergeCell ref="U7:V7"/>
    <mergeCell ref="A6:D6"/>
    <mergeCell ref="A7:A8"/>
    <mergeCell ref="B7:B8"/>
    <mergeCell ref="C7:C8"/>
    <mergeCell ref="D7:D8"/>
    <mergeCell ref="E7:E8"/>
  </mergeCells>
  <printOptions horizontalCentered="1"/>
  <pageMargins left="0.7874015748031497" right="0.590551181102362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6.75390625" style="7" customWidth="1"/>
    <col min="2" max="2" width="7.25390625" style="7" bestFit="1" customWidth="1"/>
    <col min="3" max="3" width="5.00390625" style="7" customWidth="1"/>
    <col min="4" max="4" width="25.125" style="7" customWidth="1"/>
    <col min="5" max="5" width="11.00390625" style="7" customWidth="1"/>
    <col min="6" max="6" width="11.00390625" style="7" hidden="1" customWidth="1"/>
    <col min="7" max="7" width="11.625" style="7" hidden="1" customWidth="1"/>
    <col min="8" max="9" width="11.625" style="0" customWidth="1"/>
    <col min="10" max="10" width="7.25390625" style="0" customWidth="1"/>
  </cols>
  <sheetData>
    <row r="1" spans="5:9" ht="12.75">
      <c r="E1" s="77"/>
      <c r="F1" s="156" t="s">
        <v>399</v>
      </c>
      <c r="G1" s="156"/>
      <c r="I1" s="31" t="s">
        <v>413</v>
      </c>
    </row>
    <row r="2" spans="5:9" ht="12.75">
      <c r="E2" s="77"/>
      <c r="F2" s="156" t="s">
        <v>351</v>
      </c>
      <c r="G2" s="156"/>
      <c r="I2" s="31" t="s">
        <v>259</v>
      </c>
    </row>
    <row r="3" spans="5:9" ht="12.75">
      <c r="E3" s="77"/>
      <c r="F3" s="156" t="s">
        <v>400</v>
      </c>
      <c r="G3" s="156"/>
      <c r="I3" s="31" t="s">
        <v>255</v>
      </c>
    </row>
    <row r="4" spans="5:9" ht="12.75">
      <c r="E4" s="77"/>
      <c r="F4" s="156" t="s">
        <v>307</v>
      </c>
      <c r="G4" s="156"/>
      <c r="I4" s="31" t="s">
        <v>274</v>
      </c>
    </row>
    <row r="5" spans="1:7" ht="12.75">
      <c r="A5" s="76"/>
      <c r="B5" s="76"/>
      <c r="C5" s="76"/>
      <c r="D5" s="76"/>
      <c r="E5" s="156"/>
      <c r="F5" s="96"/>
      <c r="G5" s="96"/>
    </row>
    <row r="6" spans="1:7" ht="29.25" customHeight="1">
      <c r="A6" s="415" t="s">
        <v>469</v>
      </c>
      <c r="B6" s="415"/>
      <c r="C6" s="415"/>
      <c r="D6" s="415"/>
      <c r="E6" s="415"/>
      <c r="F6"/>
      <c r="G6"/>
    </row>
    <row r="7" spans="1:7" ht="12" customHeight="1">
      <c r="A7" s="259"/>
      <c r="B7" s="259"/>
      <c r="C7" s="259"/>
      <c r="D7" s="259"/>
      <c r="E7" s="259"/>
      <c r="F7"/>
      <c r="G7"/>
    </row>
    <row r="8" spans="1:7" ht="27" customHeight="1">
      <c r="A8" s="414" t="s">
        <v>401</v>
      </c>
      <c r="B8" s="414"/>
      <c r="C8" s="414"/>
      <c r="D8" s="414"/>
      <c r="E8" s="414"/>
      <c r="F8"/>
      <c r="G8"/>
    </row>
    <row r="9" spans="1:10" ht="17.25" customHeight="1">
      <c r="A9" s="416" t="s">
        <v>0</v>
      </c>
      <c r="B9" s="416" t="s">
        <v>1</v>
      </c>
      <c r="C9" s="416" t="s">
        <v>2</v>
      </c>
      <c r="D9" s="416" t="s">
        <v>3</v>
      </c>
      <c r="E9" s="375" t="s">
        <v>173</v>
      </c>
      <c r="F9" s="249" t="s">
        <v>241</v>
      </c>
      <c r="G9" s="249" t="s">
        <v>227</v>
      </c>
      <c r="H9" s="361" t="s">
        <v>402</v>
      </c>
      <c r="I9" s="379" t="s">
        <v>252</v>
      </c>
      <c r="J9" s="380"/>
    </row>
    <row r="10" spans="1:10" ht="14.25" customHeight="1">
      <c r="A10" s="417"/>
      <c r="B10" s="417"/>
      <c r="C10" s="417"/>
      <c r="D10" s="417"/>
      <c r="E10" s="406"/>
      <c r="F10" s="249"/>
      <c r="G10" s="249"/>
      <c r="H10" s="362"/>
      <c r="I10" s="143" t="s">
        <v>253</v>
      </c>
      <c r="J10" s="143" t="s">
        <v>254</v>
      </c>
    </row>
    <row r="11" spans="1:10" s="185" customFormat="1" ht="27.75" customHeight="1">
      <c r="A11" s="43" t="s">
        <v>153</v>
      </c>
      <c r="B11" s="6"/>
      <c r="C11" s="5"/>
      <c r="D11" s="22" t="s">
        <v>79</v>
      </c>
      <c r="E11" s="19">
        <f>SUM(E12)</f>
        <v>148000</v>
      </c>
      <c r="F11" s="19">
        <f>SUM(F12)</f>
        <v>0</v>
      </c>
      <c r="G11" s="19">
        <f>SUM(G12)</f>
        <v>0</v>
      </c>
      <c r="H11" s="19">
        <f>SUM(H12)</f>
        <v>148000</v>
      </c>
      <c r="I11" s="19">
        <f>SUM(I12)</f>
        <v>94629</v>
      </c>
      <c r="J11" s="181">
        <f>SUM(I11/H11)*100</f>
        <v>63.93851351351352</v>
      </c>
    </row>
    <row r="12" spans="1:10" s="185" customFormat="1" ht="36">
      <c r="A12" s="2"/>
      <c r="B12" s="11">
        <v>90011</v>
      </c>
      <c r="C12" s="3"/>
      <c r="D12" s="186" t="s">
        <v>403</v>
      </c>
      <c r="E12" s="187">
        <f>SUM(E13:E14)</f>
        <v>148000</v>
      </c>
      <c r="F12" s="187">
        <f>SUM(F13:F14)</f>
        <v>0</v>
      </c>
      <c r="G12" s="187">
        <f>SUM(G13:G14)</f>
        <v>0</v>
      </c>
      <c r="H12" s="187">
        <f>SUM(H13:H14)</f>
        <v>148000</v>
      </c>
      <c r="I12" s="187">
        <f>SUM(I13:I14)</f>
        <v>94629</v>
      </c>
      <c r="J12" s="210">
        <f>SUM(I12/H12)*100</f>
        <v>63.93851351351352</v>
      </c>
    </row>
    <row r="13" spans="1:10" ht="21.75" customHeight="1">
      <c r="A13" s="250"/>
      <c r="B13" s="251"/>
      <c r="C13" s="252"/>
      <c r="D13" s="65" t="s">
        <v>404</v>
      </c>
      <c r="E13" s="66">
        <v>32000</v>
      </c>
      <c r="F13" s="66"/>
      <c r="G13" s="66"/>
      <c r="H13" s="133">
        <f>SUM(E13+F13-G13)</f>
        <v>32000</v>
      </c>
      <c r="I13" s="133">
        <v>46607</v>
      </c>
      <c r="J13" s="260">
        <f>SUM(I13/H13)*100</f>
        <v>145.646875</v>
      </c>
    </row>
    <row r="14" spans="1:10" s="7" customFormat="1" ht="21.75" customHeight="1">
      <c r="A14" s="2"/>
      <c r="B14" s="11"/>
      <c r="C14" s="253" t="s">
        <v>265</v>
      </c>
      <c r="D14" s="186" t="s">
        <v>266</v>
      </c>
      <c r="E14" s="187">
        <v>116000</v>
      </c>
      <c r="F14" s="187"/>
      <c r="G14" s="187"/>
      <c r="H14" s="8">
        <f>SUM(E14+F14-G14)</f>
        <v>116000</v>
      </c>
      <c r="I14" s="8">
        <v>48022</v>
      </c>
      <c r="J14" s="210">
        <f>SUM(I14/H14)*100</f>
        <v>41.39827586206897</v>
      </c>
    </row>
    <row r="15" spans="1:10" ht="22.5" customHeight="1">
      <c r="A15" s="254"/>
      <c r="B15" s="221"/>
      <c r="C15" s="221"/>
      <c r="D15" s="193" t="s">
        <v>87</v>
      </c>
      <c r="E15" s="19">
        <f>SUM(E11)</f>
        <v>148000</v>
      </c>
      <c r="F15" s="19">
        <f>SUM(F11)</f>
        <v>0</v>
      </c>
      <c r="G15" s="19">
        <f>SUM(G11)</f>
        <v>0</v>
      </c>
      <c r="H15" s="19">
        <f>SUM(H11)</f>
        <v>148000</v>
      </c>
      <c r="I15" s="19">
        <f>SUM(I11)</f>
        <v>94629</v>
      </c>
      <c r="J15" s="181">
        <f>SUM(I15/H15)*100</f>
        <v>63.93851351351352</v>
      </c>
    </row>
    <row r="16" ht="12.75" customHeight="1"/>
    <row r="17" spans="1:7" ht="27" customHeight="1">
      <c r="A17" s="418" t="s">
        <v>405</v>
      </c>
      <c r="B17" s="418"/>
      <c r="C17" s="418"/>
      <c r="D17" s="418"/>
      <c r="E17" s="248"/>
      <c r="F17"/>
      <c r="G17"/>
    </row>
    <row r="18" spans="1:10" ht="21" customHeight="1">
      <c r="A18" s="416" t="s">
        <v>0</v>
      </c>
      <c r="B18" s="416" t="s">
        <v>1</v>
      </c>
      <c r="C18" s="416" t="s">
        <v>2</v>
      </c>
      <c r="D18" s="416" t="s">
        <v>3</v>
      </c>
      <c r="E18" s="375" t="s">
        <v>173</v>
      </c>
      <c r="F18" s="249" t="s">
        <v>241</v>
      </c>
      <c r="G18" s="249" t="s">
        <v>227</v>
      </c>
      <c r="H18" s="361" t="s">
        <v>402</v>
      </c>
      <c r="I18" s="379" t="s">
        <v>252</v>
      </c>
      <c r="J18" s="380"/>
    </row>
    <row r="19" spans="1:10" ht="15.75" customHeight="1">
      <c r="A19" s="417"/>
      <c r="B19" s="417"/>
      <c r="C19" s="417"/>
      <c r="D19" s="417"/>
      <c r="E19" s="406"/>
      <c r="F19" s="249"/>
      <c r="G19" s="249"/>
      <c r="H19" s="362"/>
      <c r="I19" s="143" t="s">
        <v>253</v>
      </c>
      <c r="J19" s="143" t="s">
        <v>254</v>
      </c>
    </row>
    <row r="20" spans="1:10" s="185" customFormat="1" ht="21.75" customHeight="1">
      <c r="A20" s="43" t="s">
        <v>153</v>
      </c>
      <c r="B20" s="6"/>
      <c r="C20" s="5"/>
      <c r="D20" s="22" t="s">
        <v>79</v>
      </c>
      <c r="E20" s="19">
        <f>SUM(E21)</f>
        <v>147500</v>
      </c>
      <c r="F20" s="19">
        <f>SUM(F21)</f>
        <v>380</v>
      </c>
      <c r="G20" s="19">
        <f>SUM(G21)</f>
        <v>380</v>
      </c>
      <c r="H20" s="19">
        <f>SUM(H21)</f>
        <v>147500</v>
      </c>
      <c r="I20" s="19">
        <f>SUM(I21)</f>
        <v>94546</v>
      </c>
      <c r="J20" s="181">
        <f aca="true" t="shared" si="0" ref="J20:J33">SUM(I20/H20)*100</f>
        <v>64.09898305084745</v>
      </c>
    </row>
    <row r="21" spans="1:10" s="185" customFormat="1" ht="21.75" customHeight="1">
      <c r="A21" s="2"/>
      <c r="B21" s="11">
        <v>90011</v>
      </c>
      <c r="C21" s="3"/>
      <c r="D21" s="186" t="s">
        <v>403</v>
      </c>
      <c r="E21" s="187">
        <f>SUM(E24,E27,E22)</f>
        <v>147500</v>
      </c>
      <c r="F21" s="187">
        <f>SUM(F24,F27,F22)</f>
        <v>380</v>
      </c>
      <c r="G21" s="187">
        <f>SUM(G24,G27,G22)</f>
        <v>380</v>
      </c>
      <c r="H21" s="187">
        <f>SUM(H24,H27,H22)</f>
        <v>147500</v>
      </c>
      <c r="I21" s="187">
        <f>SUM(I24,I27,I22)</f>
        <v>94546</v>
      </c>
      <c r="J21" s="210">
        <f t="shared" si="0"/>
        <v>64.09898305084745</v>
      </c>
    </row>
    <row r="22" spans="1:10" s="185" customFormat="1" ht="21.75" customHeight="1">
      <c r="A22" s="2"/>
      <c r="B22" s="11"/>
      <c r="C22" s="3">
        <v>4170</v>
      </c>
      <c r="D22" s="186" t="s">
        <v>281</v>
      </c>
      <c r="E22" s="187">
        <f>SUM(E23)</f>
        <v>0</v>
      </c>
      <c r="F22" s="187">
        <f>SUM(F23)</f>
        <v>380</v>
      </c>
      <c r="G22" s="187">
        <f>SUM(G23)</f>
        <v>0</v>
      </c>
      <c r="H22" s="187">
        <f>SUM(H23)</f>
        <v>380</v>
      </c>
      <c r="I22" s="187">
        <f>SUM(I23)</f>
        <v>380</v>
      </c>
      <c r="J22" s="210">
        <f t="shared" si="0"/>
        <v>100</v>
      </c>
    </row>
    <row r="23" spans="1:10" s="185" customFormat="1" ht="21.75" customHeight="1">
      <c r="A23" s="2"/>
      <c r="B23" s="11"/>
      <c r="C23" s="3"/>
      <c r="D23" s="65" t="s">
        <v>406</v>
      </c>
      <c r="E23" s="66">
        <v>0</v>
      </c>
      <c r="F23" s="66">
        <v>380</v>
      </c>
      <c r="G23" s="66"/>
      <c r="H23" s="133">
        <f>SUM(E23+F23-G23)</f>
        <v>380</v>
      </c>
      <c r="I23" s="133">
        <v>380</v>
      </c>
      <c r="J23" s="260">
        <f t="shared" si="0"/>
        <v>100</v>
      </c>
    </row>
    <row r="24" spans="1:10" s="7" customFormat="1" ht="23.25" customHeight="1">
      <c r="A24" s="2"/>
      <c r="B24" s="11"/>
      <c r="C24" s="3">
        <v>4210</v>
      </c>
      <c r="D24" s="186" t="s">
        <v>92</v>
      </c>
      <c r="E24" s="187">
        <f>SUM(E25:E26)</f>
        <v>4500</v>
      </c>
      <c r="F24" s="187">
        <f>SUM(F25:F26)</f>
        <v>0</v>
      </c>
      <c r="G24" s="187">
        <f>SUM(G25:G26)</f>
        <v>380</v>
      </c>
      <c r="H24" s="187">
        <f>SUM(H25:H26)</f>
        <v>4120</v>
      </c>
      <c r="I24" s="187">
        <f>SUM(I25:I26)</f>
        <v>797</v>
      </c>
      <c r="J24" s="210">
        <f t="shared" si="0"/>
        <v>19.344660194174757</v>
      </c>
    </row>
    <row r="25" spans="1:10" ht="21.75" customHeight="1">
      <c r="A25" s="250"/>
      <c r="B25" s="251"/>
      <c r="C25" s="255"/>
      <c r="D25" s="65" t="s">
        <v>407</v>
      </c>
      <c r="E25" s="66">
        <v>1500</v>
      </c>
      <c r="F25" s="66"/>
      <c r="G25" s="66"/>
      <c r="H25" s="133">
        <f>SUM(E25+F25-G25)</f>
        <v>1500</v>
      </c>
      <c r="I25" s="133">
        <v>370</v>
      </c>
      <c r="J25" s="260">
        <f t="shared" si="0"/>
        <v>24.666666666666668</v>
      </c>
    </row>
    <row r="26" spans="1:10" ht="21.75" customHeight="1">
      <c r="A26" s="250"/>
      <c r="B26" s="251"/>
      <c r="C26" s="255"/>
      <c r="D26" s="65" t="s">
        <v>406</v>
      </c>
      <c r="E26" s="66">
        <v>3000</v>
      </c>
      <c r="F26" s="66"/>
      <c r="G26" s="66">
        <v>380</v>
      </c>
      <c r="H26" s="133">
        <f>SUM(E26+F26-G26)</f>
        <v>2620</v>
      </c>
      <c r="I26" s="133">
        <v>427</v>
      </c>
      <c r="J26" s="260">
        <f t="shared" si="0"/>
        <v>16.297709923664122</v>
      </c>
    </row>
    <row r="27" spans="1:10" s="7" customFormat="1" ht="21.75" customHeight="1">
      <c r="A27" s="2"/>
      <c r="B27" s="11"/>
      <c r="C27" s="253">
        <v>4300</v>
      </c>
      <c r="D27" s="186" t="s">
        <v>99</v>
      </c>
      <c r="E27" s="187">
        <f>SUM(E28:E33)</f>
        <v>143000</v>
      </c>
      <c r="F27" s="187">
        <f>SUM(F28:F33)</f>
        <v>0</v>
      </c>
      <c r="G27" s="187">
        <f>SUM(G28:G33)</f>
        <v>0</v>
      </c>
      <c r="H27" s="187">
        <f>SUM(H28:H33)</f>
        <v>143000</v>
      </c>
      <c r="I27" s="187">
        <f>SUM(I28:I33)</f>
        <v>93369</v>
      </c>
      <c r="J27" s="210">
        <f t="shared" si="0"/>
        <v>65.293006993007</v>
      </c>
    </row>
    <row r="28" spans="1:10" ht="24" customHeight="1">
      <c r="A28" s="250"/>
      <c r="B28" s="251"/>
      <c r="C28" s="255"/>
      <c r="D28" s="65" t="s">
        <v>457</v>
      </c>
      <c r="E28" s="66">
        <v>110000</v>
      </c>
      <c r="F28" s="66"/>
      <c r="G28" s="66"/>
      <c r="H28" s="133">
        <f>SUM(E28+F28-G28)</f>
        <v>110000</v>
      </c>
      <c r="I28" s="133">
        <v>82413</v>
      </c>
      <c r="J28" s="260">
        <f t="shared" si="0"/>
        <v>74.92090909090909</v>
      </c>
    </row>
    <row r="29" spans="1:10" ht="21.75" customHeight="1">
      <c r="A29" s="250"/>
      <c r="B29" s="251"/>
      <c r="C29" s="255"/>
      <c r="D29" s="65" t="s">
        <v>408</v>
      </c>
      <c r="E29" s="66">
        <v>10000</v>
      </c>
      <c r="F29" s="66"/>
      <c r="G29" s="66"/>
      <c r="H29" s="133">
        <f>SUM(E29+F29-G29)</f>
        <v>10000</v>
      </c>
      <c r="I29" s="133">
        <v>5512</v>
      </c>
      <c r="J29" s="260">
        <f t="shared" si="0"/>
        <v>55.120000000000005</v>
      </c>
    </row>
    <row r="30" spans="1:10" ht="21.75" customHeight="1">
      <c r="A30" s="250"/>
      <c r="B30" s="251"/>
      <c r="C30" s="255"/>
      <c r="D30" s="65" t="s">
        <v>409</v>
      </c>
      <c r="E30" s="66">
        <v>5000</v>
      </c>
      <c r="F30" s="66"/>
      <c r="G30" s="66"/>
      <c r="H30" s="133">
        <f>SUM(E30+F30-G30)</f>
        <v>5000</v>
      </c>
      <c r="I30" s="133">
        <v>2355</v>
      </c>
      <c r="J30" s="260">
        <f t="shared" si="0"/>
        <v>47.099999999999994</v>
      </c>
    </row>
    <row r="31" spans="1:10" ht="33.75">
      <c r="A31" s="250"/>
      <c r="B31" s="252"/>
      <c r="C31" s="252"/>
      <c r="D31" s="65" t="s">
        <v>410</v>
      </c>
      <c r="E31" s="66">
        <v>12000</v>
      </c>
      <c r="F31" s="66"/>
      <c r="G31" s="66"/>
      <c r="H31" s="133">
        <f>SUM(E31+F31-G31)</f>
        <v>12000</v>
      </c>
      <c r="I31" s="133">
        <v>2020</v>
      </c>
      <c r="J31" s="260">
        <f t="shared" si="0"/>
        <v>16.833333333333332</v>
      </c>
    </row>
    <row r="32" spans="1:10" ht="22.5" customHeight="1">
      <c r="A32" s="250"/>
      <c r="B32" s="252"/>
      <c r="C32" s="252"/>
      <c r="D32" s="65" t="s">
        <v>458</v>
      </c>
      <c r="E32" s="66">
        <v>0</v>
      </c>
      <c r="F32" s="66"/>
      <c r="G32" s="66"/>
      <c r="H32" s="133">
        <v>0</v>
      </c>
      <c r="I32" s="133">
        <v>1069</v>
      </c>
      <c r="J32" s="260" t="s">
        <v>275</v>
      </c>
    </row>
    <row r="33" spans="1:10" ht="19.5" customHeight="1">
      <c r="A33" s="250"/>
      <c r="B33" s="252"/>
      <c r="C33" s="252"/>
      <c r="D33" s="65" t="s">
        <v>411</v>
      </c>
      <c r="E33" s="66">
        <v>6000</v>
      </c>
      <c r="F33" s="66"/>
      <c r="G33" s="66"/>
      <c r="H33" s="133">
        <f>SUM(E33+F33-G33)</f>
        <v>6000</v>
      </c>
      <c r="I33" s="133">
        <v>0</v>
      </c>
      <c r="J33" s="260">
        <f t="shared" si="0"/>
        <v>0</v>
      </c>
    </row>
    <row r="34" spans="1:10" ht="21.75" customHeight="1">
      <c r="A34" s="254"/>
      <c r="B34" s="221"/>
      <c r="C34" s="3"/>
      <c r="D34" s="193" t="s">
        <v>87</v>
      </c>
      <c r="E34" s="19">
        <f>SUM(E21)</f>
        <v>147500</v>
      </c>
      <c r="F34" s="19">
        <f>SUM(F21)</f>
        <v>380</v>
      </c>
      <c r="G34" s="19">
        <f>SUM(G21)</f>
        <v>380</v>
      </c>
      <c r="H34" s="19">
        <f>SUM(H21)</f>
        <v>147500</v>
      </c>
      <c r="I34" s="19">
        <f>SUM(I21)</f>
        <v>94546</v>
      </c>
      <c r="J34" s="181">
        <f>SUM(I34/H34)*100</f>
        <v>64.09898305084745</v>
      </c>
    </row>
    <row r="35" spans="1:10" ht="28.5" customHeight="1">
      <c r="A35" s="256"/>
      <c r="B35" s="257"/>
      <c r="C35" s="252"/>
      <c r="D35" s="258" t="s">
        <v>412</v>
      </c>
      <c r="E35" s="19">
        <f>SUM(E15-E34)</f>
        <v>500</v>
      </c>
      <c r="F35" s="19">
        <f>SUM(F15-F34)</f>
        <v>-380</v>
      </c>
      <c r="G35" s="19">
        <f>SUM(G15-G34)</f>
        <v>-380</v>
      </c>
      <c r="H35" s="19">
        <f>SUM(H15-H34)</f>
        <v>500</v>
      </c>
      <c r="I35" s="19">
        <f>SUM(I15-I34)</f>
        <v>83</v>
      </c>
      <c r="J35" s="181">
        <f>SUM(I35/H35)*100</f>
        <v>16.6</v>
      </c>
    </row>
  </sheetData>
  <mergeCells count="17">
    <mergeCell ref="H9:H10"/>
    <mergeCell ref="I9:J9"/>
    <mergeCell ref="A18:A19"/>
    <mergeCell ref="B18:B19"/>
    <mergeCell ref="C18:C19"/>
    <mergeCell ref="D18:D19"/>
    <mergeCell ref="E18:E19"/>
    <mergeCell ref="H18:H19"/>
    <mergeCell ref="I18:J18"/>
    <mergeCell ref="A17:D17"/>
    <mergeCell ref="A8:E8"/>
    <mergeCell ref="A6:E6"/>
    <mergeCell ref="A9:A10"/>
    <mergeCell ref="B9:B10"/>
    <mergeCell ref="C9:C10"/>
    <mergeCell ref="D9:D10"/>
    <mergeCell ref="E9:E10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&amp;C&amp;8GFOŚiGW - str.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45">
      <selection activeCell="S54" sqref="S54"/>
    </sheetView>
  </sheetViews>
  <sheetFormatPr defaultColWidth="9.00390625" defaultRowHeight="12.75"/>
  <cols>
    <col min="1" max="1" width="5.125" style="7" customWidth="1"/>
    <col min="2" max="2" width="7.25390625" style="7" customWidth="1"/>
    <col min="3" max="3" width="5.00390625" style="7" customWidth="1"/>
    <col min="4" max="4" width="27.125" style="7" customWidth="1"/>
    <col min="5" max="5" width="11.25390625" style="7" hidden="1" customWidth="1"/>
    <col min="6" max="6" width="17.375" style="0" hidden="1" customWidth="1"/>
    <col min="7" max="7" width="11.375" style="0" hidden="1" customWidth="1"/>
    <col min="8" max="8" width="11.75390625" style="0" customWidth="1"/>
    <col min="9" max="9" width="10.875" style="0" hidden="1" customWidth="1"/>
    <col min="10" max="10" width="11.375" style="0" hidden="1" customWidth="1"/>
    <col min="11" max="11" width="9.25390625" style="0" hidden="1" customWidth="1"/>
    <col min="12" max="12" width="35.75390625" style="0" hidden="1" customWidth="1"/>
    <col min="13" max="14" width="11.375" style="0" hidden="1" customWidth="1"/>
    <col min="15" max="15" width="10.875" style="0" hidden="1" customWidth="1"/>
    <col min="16" max="16" width="11.375" style="0" hidden="1" customWidth="1"/>
    <col min="17" max="18" width="12.125" style="0" customWidth="1"/>
    <col min="19" max="19" width="7.25390625" style="0" customWidth="1"/>
  </cols>
  <sheetData>
    <row r="1" spans="5:18" ht="12">
      <c r="E1" s="77"/>
      <c r="F1" s="77" t="s">
        <v>414</v>
      </c>
      <c r="G1" s="77"/>
      <c r="H1" s="261"/>
      <c r="I1" s="261"/>
      <c r="L1" s="261" t="s">
        <v>415</v>
      </c>
      <c r="O1" s="261" t="s">
        <v>416</v>
      </c>
      <c r="R1" s="31" t="s">
        <v>424</v>
      </c>
    </row>
    <row r="2" spans="5:18" ht="12">
      <c r="E2" s="77"/>
      <c r="F2" s="77" t="s">
        <v>323</v>
      </c>
      <c r="G2" s="77"/>
      <c r="H2" s="123"/>
      <c r="I2" s="123"/>
      <c r="L2" s="123" t="s">
        <v>303</v>
      </c>
      <c r="O2" s="123" t="s">
        <v>351</v>
      </c>
      <c r="R2" s="31" t="s">
        <v>259</v>
      </c>
    </row>
    <row r="3" spans="5:18" ht="12">
      <c r="E3" s="77"/>
      <c r="F3" s="77" t="s">
        <v>324</v>
      </c>
      <c r="G3" s="77"/>
      <c r="H3" s="261"/>
      <c r="I3" s="123"/>
      <c r="L3" s="261" t="s">
        <v>417</v>
      </c>
      <c r="O3" s="261" t="s">
        <v>415</v>
      </c>
      <c r="R3" s="31" t="s">
        <v>255</v>
      </c>
    </row>
    <row r="4" spans="5:18" ht="12">
      <c r="E4" s="77"/>
      <c r="F4" s="77" t="s">
        <v>325</v>
      </c>
      <c r="G4" s="77"/>
      <c r="H4" s="123"/>
      <c r="I4" s="123"/>
      <c r="L4" s="123" t="s">
        <v>308</v>
      </c>
      <c r="O4" s="123" t="s">
        <v>418</v>
      </c>
      <c r="R4" s="31" t="s">
        <v>274</v>
      </c>
    </row>
    <row r="5" spans="5:15" ht="12">
      <c r="E5" s="77"/>
      <c r="F5" s="77"/>
      <c r="G5" s="77"/>
      <c r="H5" s="123"/>
      <c r="I5" s="123"/>
      <c r="L5" s="123"/>
      <c r="O5" s="123"/>
    </row>
    <row r="6" spans="1:5" ht="64.5" customHeight="1">
      <c r="A6" s="424" t="s">
        <v>470</v>
      </c>
      <c r="B6" s="424"/>
      <c r="C6" s="424"/>
      <c r="D6" s="424"/>
      <c r="E6" s="424"/>
    </row>
    <row r="7" spans="1:5" ht="10.5" customHeight="1">
      <c r="A7" s="274"/>
      <c r="B7" s="274"/>
      <c r="C7" s="274"/>
      <c r="D7" s="274"/>
      <c r="E7" s="274"/>
    </row>
    <row r="8" spans="1:5" ht="27.75" customHeight="1">
      <c r="A8" s="424" t="s">
        <v>425</v>
      </c>
      <c r="B8" s="424"/>
      <c r="C8" s="424"/>
      <c r="D8" s="424"/>
      <c r="E8" s="424"/>
    </row>
    <row r="9" spans="1:19" s="263" customFormat="1" ht="21" customHeight="1">
      <c r="A9" s="422" t="s">
        <v>0</v>
      </c>
      <c r="B9" s="422" t="s">
        <v>1</v>
      </c>
      <c r="C9" s="422" t="s">
        <v>2</v>
      </c>
      <c r="D9" s="419" t="s">
        <v>3</v>
      </c>
      <c r="E9" s="1" t="s">
        <v>173</v>
      </c>
      <c r="F9" s="350" t="s">
        <v>241</v>
      </c>
      <c r="G9" s="350" t="s">
        <v>227</v>
      </c>
      <c r="H9" s="419" t="s">
        <v>173</v>
      </c>
      <c r="I9" s="1" t="s">
        <v>241</v>
      </c>
      <c r="J9" s="350" t="s">
        <v>227</v>
      </c>
      <c r="K9" s="71" t="s">
        <v>174</v>
      </c>
      <c r="L9" s="1" t="s">
        <v>241</v>
      </c>
      <c r="M9" s="350" t="s">
        <v>227</v>
      </c>
      <c r="N9" s="71" t="s">
        <v>174</v>
      </c>
      <c r="O9" s="1" t="s">
        <v>241</v>
      </c>
      <c r="P9" s="350" t="s">
        <v>227</v>
      </c>
      <c r="Q9" s="361" t="s">
        <v>239</v>
      </c>
      <c r="R9" s="379" t="s">
        <v>252</v>
      </c>
      <c r="S9" s="380"/>
    </row>
    <row r="10" spans="1:19" s="263" customFormat="1" ht="15.75" customHeight="1">
      <c r="A10" s="423"/>
      <c r="B10" s="423"/>
      <c r="C10" s="423"/>
      <c r="D10" s="420"/>
      <c r="E10" s="1"/>
      <c r="F10" s="350"/>
      <c r="G10" s="350"/>
      <c r="H10" s="420"/>
      <c r="I10" s="1"/>
      <c r="J10" s="350"/>
      <c r="K10" s="71"/>
      <c r="L10" s="1"/>
      <c r="M10" s="350"/>
      <c r="N10" s="71"/>
      <c r="O10" s="1"/>
      <c r="P10" s="350"/>
      <c r="Q10" s="362"/>
      <c r="R10" s="143" t="s">
        <v>253</v>
      </c>
      <c r="S10" s="143" t="s">
        <v>254</v>
      </c>
    </row>
    <row r="11" spans="1:19" s="264" customFormat="1" ht="70.5" customHeight="1">
      <c r="A11" s="1">
        <v>756</v>
      </c>
      <c r="B11" s="1"/>
      <c r="C11" s="1"/>
      <c r="D11" s="56" t="s">
        <v>189</v>
      </c>
      <c r="E11" s="42">
        <f aca="true" t="shared" si="0" ref="E11:H12">SUM(E12)</f>
        <v>280000</v>
      </c>
      <c r="F11" s="42">
        <f t="shared" si="0"/>
        <v>0</v>
      </c>
      <c r="G11" s="42">
        <f t="shared" si="0"/>
        <v>0</v>
      </c>
      <c r="H11" s="42">
        <f t="shared" si="0"/>
        <v>280000</v>
      </c>
      <c r="I11" s="42">
        <f aca="true" t="shared" si="1" ref="I11:R12">SUM(I12)</f>
        <v>0</v>
      </c>
      <c r="J11" s="42">
        <f t="shared" si="1"/>
        <v>0</v>
      </c>
      <c r="K11" s="42">
        <f t="shared" si="1"/>
        <v>280000</v>
      </c>
      <c r="L11" s="42">
        <f t="shared" si="1"/>
        <v>0</v>
      </c>
      <c r="M11" s="42">
        <f t="shared" si="1"/>
        <v>0</v>
      </c>
      <c r="N11" s="42">
        <f t="shared" si="1"/>
        <v>280000</v>
      </c>
      <c r="O11" s="42">
        <f t="shared" si="1"/>
        <v>0</v>
      </c>
      <c r="P11" s="42">
        <f t="shared" si="1"/>
        <v>0</v>
      </c>
      <c r="Q11" s="42">
        <f t="shared" si="1"/>
        <v>280000</v>
      </c>
      <c r="R11" s="42">
        <f t="shared" si="1"/>
        <v>209416</v>
      </c>
      <c r="S11" s="181">
        <f>SUM(R11/Q11)*100</f>
        <v>74.79142857142858</v>
      </c>
    </row>
    <row r="12" spans="1:19" s="266" customFormat="1" ht="36">
      <c r="A12" s="265"/>
      <c r="B12" s="3">
        <v>75618</v>
      </c>
      <c r="C12" s="265"/>
      <c r="D12" s="57" t="s">
        <v>419</v>
      </c>
      <c r="E12" s="8">
        <f t="shared" si="0"/>
        <v>280000</v>
      </c>
      <c r="F12" s="8">
        <f t="shared" si="0"/>
        <v>0</v>
      </c>
      <c r="G12" s="8">
        <f t="shared" si="0"/>
        <v>0</v>
      </c>
      <c r="H12" s="8">
        <f t="shared" si="0"/>
        <v>280000</v>
      </c>
      <c r="I12" s="8">
        <f t="shared" si="1"/>
        <v>0</v>
      </c>
      <c r="J12" s="8">
        <f t="shared" si="1"/>
        <v>0</v>
      </c>
      <c r="K12" s="8">
        <f t="shared" si="1"/>
        <v>280000</v>
      </c>
      <c r="L12" s="8">
        <f t="shared" si="1"/>
        <v>0</v>
      </c>
      <c r="M12" s="8">
        <f t="shared" si="1"/>
        <v>0</v>
      </c>
      <c r="N12" s="8">
        <f t="shared" si="1"/>
        <v>280000</v>
      </c>
      <c r="O12" s="8">
        <f t="shared" si="1"/>
        <v>0</v>
      </c>
      <c r="P12" s="8">
        <f t="shared" si="1"/>
        <v>0</v>
      </c>
      <c r="Q12" s="8">
        <f t="shared" si="1"/>
        <v>280000</v>
      </c>
      <c r="R12" s="8">
        <f t="shared" si="1"/>
        <v>209416</v>
      </c>
      <c r="S12" s="210">
        <f>SUM(R12/Q12)*100</f>
        <v>74.79142857142858</v>
      </c>
    </row>
    <row r="13" spans="1:19" s="201" customFormat="1" ht="24">
      <c r="A13" s="265"/>
      <c r="B13" s="265"/>
      <c r="C13" s="267" t="s">
        <v>219</v>
      </c>
      <c r="D13" s="57" t="s">
        <v>70</v>
      </c>
      <c r="E13" s="8">
        <v>280000</v>
      </c>
      <c r="F13" s="268"/>
      <c r="G13" s="268"/>
      <c r="H13" s="8">
        <f>SUM(E13+F13-G13)</f>
        <v>280000</v>
      </c>
      <c r="I13" s="8"/>
      <c r="J13" s="268"/>
      <c r="K13" s="8">
        <f>SUM(H13+I13-J13)</f>
        <v>280000</v>
      </c>
      <c r="L13" s="8"/>
      <c r="M13" s="268"/>
      <c r="N13" s="8">
        <f>SUM(K13+L13-M13)</f>
        <v>280000</v>
      </c>
      <c r="O13" s="8"/>
      <c r="P13" s="268"/>
      <c r="Q13" s="8">
        <f>SUM(N13+O13-P13)</f>
        <v>280000</v>
      </c>
      <c r="R13" s="8">
        <v>209416</v>
      </c>
      <c r="S13" s="210">
        <f>SUM(R13/Q13)*100</f>
        <v>74.79142857142858</v>
      </c>
    </row>
    <row r="14" spans="1:19" s="266" customFormat="1" ht="20.25" customHeight="1">
      <c r="A14" s="269"/>
      <c r="B14" s="269"/>
      <c r="C14" s="269"/>
      <c r="D14" s="1" t="s">
        <v>87</v>
      </c>
      <c r="E14" s="42">
        <f aca="true" t="shared" si="2" ref="E14:R14">SUM(E11)</f>
        <v>280000</v>
      </c>
      <c r="F14" s="42">
        <f t="shared" si="2"/>
        <v>0</v>
      </c>
      <c r="G14" s="42">
        <f t="shared" si="2"/>
        <v>0</v>
      </c>
      <c r="H14" s="42">
        <f t="shared" si="2"/>
        <v>280000</v>
      </c>
      <c r="I14" s="42">
        <f t="shared" si="2"/>
        <v>0</v>
      </c>
      <c r="J14" s="42">
        <f t="shared" si="2"/>
        <v>0</v>
      </c>
      <c r="K14" s="42">
        <f t="shared" si="2"/>
        <v>280000</v>
      </c>
      <c r="L14" s="42">
        <f t="shared" si="2"/>
        <v>0</v>
      </c>
      <c r="M14" s="42">
        <f t="shared" si="2"/>
        <v>0</v>
      </c>
      <c r="N14" s="42">
        <f t="shared" si="2"/>
        <v>280000</v>
      </c>
      <c r="O14" s="42">
        <f t="shared" si="2"/>
        <v>0</v>
      </c>
      <c r="P14" s="42">
        <f t="shared" si="2"/>
        <v>0</v>
      </c>
      <c r="Q14" s="42">
        <f t="shared" si="2"/>
        <v>280000</v>
      </c>
      <c r="R14" s="42">
        <f t="shared" si="2"/>
        <v>209416</v>
      </c>
      <c r="S14" s="181">
        <f>SUM(R14/Q14)*100</f>
        <v>74.79142857142858</v>
      </c>
    </row>
    <row r="15" spans="1:19" s="266" customFormat="1" ht="15" customHeight="1">
      <c r="A15" s="273"/>
      <c r="B15" s="273"/>
      <c r="C15" s="273"/>
      <c r="D15" s="3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5" ht="46.5" customHeight="1">
      <c r="A16" s="421" t="s">
        <v>426</v>
      </c>
      <c r="B16" s="421"/>
      <c r="C16" s="421"/>
      <c r="D16" s="421"/>
      <c r="E16" s="421"/>
    </row>
    <row r="17" spans="1:19" s="7" customFormat="1" ht="18.75" customHeight="1">
      <c r="A17" s="419" t="s">
        <v>0</v>
      </c>
      <c r="B17" s="419" t="s">
        <v>1</v>
      </c>
      <c r="C17" s="419" t="s">
        <v>2</v>
      </c>
      <c r="D17" s="419" t="s">
        <v>3</v>
      </c>
      <c r="E17" s="222" t="s">
        <v>173</v>
      </c>
      <c r="F17" s="262" t="s">
        <v>241</v>
      </c>
      <c r="G17" s="262" t="s">
        <v>227</v>
      </c>
      <c r="H17" s="419" t="s">
        <v>173</v>
      </c>
      <c r="I17" s="1" t="s">
        <v>241</v>
      </c>
      <c r="J17" s="350" t="s">
        <v>227</v>
      </c>
      <c r="K17" s="71" t="s">
        <v>174</v>
      </c>
      <c r="L17" s="1" t="s">
        <v>241</v>
      </c>
      <c r="M17" s="350" t="s">
        <v>227</v>
      </c>
      <c r="N17" s="71" t="s">
        <v>239</v>
      </c>
      <c r="O17" s="1" t="s">
        <v>241</v>
      </c>
      <c r="P17" s="350" t="s">
        <v>227</v>
      </c>
      <c r="Q17" s="361" t="s">
        <v>239</v>
      </c>
      <c r="R17" s="379" t="s">
        <v>252</v>
      </c>
      <c r="S17" s="380"/>
    </row>
    <row r="18" spans="1:19" s="7" customFormat="1" ht="19.5" customHeight="1">
      <c r="A18" s="420"/>
      <c r="B18" s="420"/>
      <c r="C18" s="420"/>
      <c r="D18" s="420"/>
      <c r="E18" s="222"/>
      <c r="F18" s="262"/>
      <c r="G18" s="262"/>
      <c r="H18" s="420"/>
      <c r="I18" s="1"/>
      <c r="J18" s="350"/>
      <c r="K18" s="71"/>
      <c r="L18" s="1"/>
      <c r="M18" s="350"/>
      <c r="N18" s="71"/>
      <c r="O18" s="1"/>
      <c r="P18" s="350"/>
      <c r="Q18" s="362"/>
      <c r="R18" s="143" t="s">
        <v>253</v>
      </c>
      <c r="S18" s="143" t="s">
        <v>254</v>
      </c>
    </row>
    <row r="19" spans="1:19" s="7" customFormat="1" ht="21.75" customHeight="1">
      <c r="A19" s="43" t="s">
        <v>143</v>
      </c>
      <c r="B19" s="5"/>
      <c r="C19" s="5"/>
      <c r="D19" s="22" t="s">
        <v>68</v>
      </c>
      <c r="E19" s="19">
        <f aca="true" t="shared" si="3" ref="E19:R19">SUM(E20,E22)</f>
        <v>121466</v>
      </c>
      <c r="F19" s="19">
        <f t="shared" si="3"/>
        <v>6906</v>
      </c>
      <c r="G19" s="19">
        <f t="shared" si="3"/>
        <v>500</v>
      </c>
      <c r="H19" s="19">
        <f t="shared" si="3"/>
        <v>127872</v>
      </c>
      <c r="I19" s="19">
        <f t="shared" si="3"/>
        <v>42800</v>
      </c>
      <c r="J19" s="19">
        <f t="shared" si="3"/>
        <v>26800</v>
      </c>
      <c r="K19" s="19">
        <f t="shared" si="3"/>
        <v>143872</v>
      </c>
      <c r="L19" s="19">
        <f t="shared" si="3"/>
        <v>10000</v>
      </c>
      <c r="M19" s="19">
        <f t="shared" si="3"/>
        <v>13000</v>
      </c>
      <c r="N19" s="19">
        <f t="shared" si="3"/>
        <v>140872</v>
      </c>
      <c r="O19" s="19">
        <f t="shared" si="3"/>
        <v>16000</v>
      </c>
      <c r="P19" s="19">
        <f t="shared" si="3"/>
        <v>16000</v>
      </c>
      <c r="Q19" s="19">
        <f t="shared" si="3"/>
        <v>140872</v>
      </c>
      <c r="R19" s="19">
        <f t="shared" si="3"/>
        <v>34804</v>
      </c>
      <c r="S19" s="181">
        <f aca="true" t="shared" si="4" ref="S19:S28">SUM(R19/Q19)*100</f>
        <v>24.70611619058436</v>
      </c>
    </row>
    <row r="20" spans="1:19" s="28" customFormat="1" ht="21.75" customHeight="1">
      <c r="A20" s="93"/>
      <c r="B20" s="67">
        <v>85111</v>
      </c>
      <c r="C20" s="67"/>
      <c r="D20" s="14" t="s">
        <v>238</v>
      </c>
      <c r="E20" s="108">
        <f aca="true" t="shared" si="5" ref="E20:R20">SUM(E21:E21)</f>
        <v>10000</v>
      </c>
      <c r="F20" s="108">
        <f t="shared" si="5"/>
        <v>0</v>
      </c>
      <c r="G20" s="108">
        <f t="shared" si="5"/>
        <v>0</v>
      </c>
      <c r="H20" s="108">
        <f t="shared" si="5"/>
        <v>10000</v>
      </c>
      <c r="I20" s="108">
        <f t="shared" si="5"/>
        <v>0</v>
      </c>
      <c r="J20" s="108">
        <f t="shared" si="5"/>
        <v>0</v>
      </c>
      <c r="K20" s="108">
        <f t="shared" si="5"/>
        <v>10000</v>
      </c>
      <c r="L20" s="108">
        <f t="shared" si="5"/>
        <v>0</v>
      </c>
      <c r="M20" s="108">
        <f t="shared" si="5"/>
        <v>0</v>
      </c>
      <c r="N20" s="108">
        <f t="shared" si="5"/>
        <v>10000</v>
      </c>
      <c r="O20" s="108">
        <f t="shared" si="5"/>
        <v>0</v>
      </c>
      <c r="P20" s="108">
        <f t="shared" si="5"/>
        <v>0</v>
      </c>
      <c r="Q20" s="108">
        <f t="shared" si="5"/>
        <v>10000</v>
      </c>
      <c r="R20" s="108">
        <f t="shared" si="5"/>
        <v>10000</v>
      </c>
      <c r="S20" s="210">
        <f t="shared" si="4"/>
        <v>100</v>
      </c>
    </row>
    <row r="21" spans="1:19" s="28" customFormat="1" ht="60">
      <c r="A21" s="84"/>
      <c r="B21" s="109"/>
      <c r="C21" s="67">
        <v>6300</v>
      </c>
      <c r="D21" s="14" t="s">
        <v>247</v>
      </c>
      <c r="E21" s="108">
        <v>10000</v>
      </c>
      <c r="F21" s="198"/>
      <c r="G21" s="198"/>
      <c r="H21" s="114">
        <f>SUM(E21+F21-G21)</f>
        <v>10000</v>
      </c>
      <c r="I21" s="114"/>
      <c r="J21" s="114"/>
      <c r="K21" s="114">
        <f>SUM(H21+I21-J21)</f>
        <v>10000</v>
      </c>
      <c r="L21" s="114"/>
      <c r="M21" s="114"/>
      <c r="N21" s="114">
        <f>SUM(K21+L21-M21)</f>
        <v>10000</v>
      </c>
      <c r="O21" s="114"/>
      <c r="P21" s="114"/>
      <c r="Q21" s="114">
        <f>SUM(N21+O21-P21)</f>
        <v>10000</v>
      </c>
      <c r="R21" s="114">
        <v>10000</v>
      </c>
      <c r="S21" s="210">
        <f t="shared" si="4"/>
        <v>100</v>
      </c>
    </row>
    <row r="22" spans="1:19" s="28" customFormat="1" ht="21.75" customHeight="1">
      <c r="A22" s="93"/>
      <c r="B22" s="93" t="s">
        <v>144</v>
      </c>
      <c r="C22" s="67"/>
      <c r="D22" s="14" t="s">
        <v>69</v>
      </c>
      <c r="E22" s="108">
        <f>SUM(E24:E28)</f>
        <v>111466</v>
      </c>
      <c r="F22" s="108">
        <f>SUM(F24:F28)</f>
        <v>6906</v>
      </c>
      <c r="G22" s="108">
        <f>SUM(G24:G28)</f>
        <v>500</v>
      </c>
      <c r="H22" s="108">
        <f aca="true" t="shared" si="6" ref="H22:R22">SUM(H23:H28)</f>
        <v>117872</v>
      </c>
      <c r="I22" s="108">
        <f t="shared" si="6"/>
        <v>42800</v>
      </c>
      <c r="J22" s="108">
        <f t="shared" si="6"/>
        <v>26800</v>
      </c>
      <c r="K22" s="108">
        <f t="shared" si="6"/>
        <v>133872</v>
      </c>
      <c r="L22" s="108">
        <f t="shared" si="6"/>
        <v>10000</v>
      </c>
      <c r="M22" s="108">
        <f t="shared" si="6"/>
        <v>13000</v>
      </c>
      <c r="N22" s="108">
        <f t="shared" si="6"/>
        <v>130872</v>
      </c>
      <c r="O22" s="108">
        <f t="shared" si="6"/>
        <v>16000</v>
      </c>
      <c r="P22" s="108">
        <f t="shared" si="6"/>
        <v>16000</v>
      </c>
      <c r="Q22" s="108">
        <f t="shared" si="6"/>
        <v>130872</v>
      </c>
      <c r="R22" s="108">
        <f t="shared" si="6"/>
        <v>24804</v>
      </c>
      <c r="S22" s="210">
        <f t="shared" si="4"/>
        <v>18.952869979827618</v>
      </c>
    </row>
    <row r="23" spans="1:19" s="28" customFormat="1" ht="36">
      <c r="A23" s="93"/>
      <c r="B23" s="93"/>
      <c r="C23" s="67">
        <v>2630</v>
      </c>
      <c r="D23" s="14" t="s">
        <v>230</v>
      </c>
      <c r="E23" s="108"/>
      <c r="F23" s="108"/>
      <c r="G23" s="108"/>
      <c r="H23" s="108">
        <v>0</v>
      </c>
      <c r="I23" s="108">
        <v>42800</v>
      </c>
      <c r="J23" s="108"/>
      <c r="K23" s="114">
        <f>SUM(H23+I23-J23)</f>
        <v>42800</v>
      </c>
      <c r="L23" s="108"/>
      <c r="M23" s="108"/>
      <c r="N23" s="114">
        <f>SUM(K23+L23-M23)</f>
        <v>42800</v>
      </c>
      <c r="O23" s="108"/>
      <c r="P23" s="108"/>
      <c r="Q23" s="114">
        <f aca="true" t="shared" si="7" ref="Q23:Q28">SUM(N23+O23-P23)</f>
        <v>42800</v>
      </c>
      <c r="R23" s="114">
        <v>16000</v>
      </c>
      <c r="S23" s="210">
        <f t="shared" si="4"/>
        <v>37.38317757009346</v>
      </c>
    </row>
    <row r="24" spans="1:19" s="28" customFormat="1" ht="21.75" customHeight="1">
      <c r="A24" s="93"/>
      <c r="B24" s="67"/>
      <c r="C24" s="67">
        <v>3030</v>
      </c>
      <c r="D24" s="14" t="s">
        <v>109</v>
      </c>
      <c r="E24" s="108">
        <v>16500</v>
      </c>
      <c r="F24" s="198"/>
      <c r="G24" s="114">
        <v>500</v>
      </c>
      <c r="H24" s="114">
        <f>SUM(E24+F24-G24)</f>
        <v>16000</v>
      </c>
      <c r="I24" s="114"/>
      <c r="J24" s="114"/>
      <c r="K24" s="114">
        <f>SUM(H24+I24-J24)</f>
        <v>16000</v>
      </c>
      <c r="L24" s="114"/>
      <c r="M24" s="114"/>
      <c r="N24" s="114">
        <f>SUM(K24+L24-M24)</f>
        <v>16000</v>
      </c>
      <c r="O24" s="114"/>
      <c r="P24" s="114">
        <v>16000</v>
      </c>
      <c r="Q24" s="114">
        <f t="shared" si="7"/>
        <v>0</v>
      </c>
      <c r="R24" s="114">
        <v>0</v>
      </c>
      <c r="S24" s="210" t="s">
        <v>275</v>
      </c>
    </row>
    <row r="25" spans="1:19" s="28" customFormat="1" ht="21.75" customHeight="1">
      <c r="A25" s="93"/>
      <c r="B25" s="67"/>
      <c r="C25" s="67">
        <v>4170</v>
      </c>
      <c r="D25" s="14" t="s">
        <v>420</v>
      </c>
      <c r="E25" s="108"/>
      <c r="F25" s="198"/>
      <c r="G25" s="114"/>
      <c r="H25" s="114">
        <v>0</v>
      </c>
      <c r="I25" s="114"/>
      <c r="J25" s="114"/>
      <c r="K25" s="114"/>
      <c r="L25" s="114"/>
      <c r="M25" s="114"/>
      <c r="N25" s="114">
        <v>0</v>
      </c>
      <c r="O25" s="114">
        <v>16000</v>
      </c>
      <c r="P25" s="114"/>
      <c r="Q25" s="114">
        <f t="shared" si="7"/>
        <v>16000</v>
      </c>
      <c r="R25" s="114">
        <v>5717</v>
      </c>
      <c r="S25" s="210">
        <f t="shared" si="4"/>
        <v>35.731249999999996</v>
      </c>
    </row>
    <row r="26" spans="1:19" s="28" customFormat="1" ht="20.25" customHeight="1">
      <c r="A26" s="93"/>
      <c r="B26" s="67"/>
      <c r="C26" s="67">
        <v>4210</v>
      </c>
      <c r="D26" s="14" t="s">
        <v>112</v>
      </c>
      <c r="E26" s="108">
        <v>5000</v>
      </c>
      <c r="F26" s="198"/>
      <c r="G26" s="198"/>
      <c r="H26" s="114">
        <f>SUM(E26+F26-G26)</f>
        <v>5000</v>
      </c>
      <c r="I26" s="114"/>
      <c r="J26" s="114"/>
      <c r="K26" s="114">
        <f>SUM(H26+I26-J26)</f>
        <v>5000</v>
      </c>
      <c r="L26" s="114"/>
      <c r="M26" s="114"/>
      <c r="N26" s="114">
        <f>SUM(K26+L26-M26)</f>
        <v>5000</v>
      </c>
      <c r="O26" s="114"/>
      <c r="P26" s="114"/>
      <c r="Q26" s="114">
        <f t="shared" si="7"/>
        <v>5000</v>
      </c>
      <c r="R26" s="114">
        <v>372</v>
      </c>
      <c r="S26" s="210">
        <f t="shared" si="4"/>
        <v>7.4399999999999995</v>
      </c>
    </row>
    <row r="27" spans="1:19" s="28" customFormat="1" ht="21.75" customHeight="1">
      <c r="A27" s="93"/>
      <c r="B27" s="67"/>
      <c r="C27" s="67">
        <v>4300</v>
      </c>
      <c r="D27" s="14" t="s">
        <v>99</v>
      </c>
      <c r="E27" s="108">
        <f>12566+12000+4000+31400</f>
        <v>59966</v>
      </c>
      <c r="F27" s="114">
        <f>4606+1440+860</f>
        <v>6906</v>
      </c>
      <c r="G27" s="198"/>
      <c r="H27" s="114">
        <f>SUM(E27+F27-G27)</f>
        <v>66872</v>
      </c>
      <c r="I27" s="114"/>
      <c r="J27" s="114">
        <v>26800</v>
      </c>
      <c r="K27" s="114">
        <f>SUM(H27+I27-J27)</f>
        <v>40072</v>
      </c>
      <c r="L27" s="114"/>
      <c r="M27" s="114">
        <f>12000+1000</f>
        <v>13000</v>
      </c>
      <c r="N27" s="114">
        <f>SUM(K27+L27-M27)</f>
        <v>27072</v>
      </c>
      <c r="O27" s="114"/>
      <c r="P27" s="114"/>
      <c r="Q27" s="114">
        <f t="shared" si="7"/>
        <v>27072</v>
      </c>
      <c r="R27" s="114">
        <v>2715</v>
      </c>
      <c r="S27" s="210">
        <f t="shared" si="4"/>
        <v>10.02881205673759</v>
      </c>
    </row>
    <row r="28" spans="1:19" s="28" customFormat="1" ht="24">
      <c r="A28" s="93"/>
      <c r="B28" s="67"/>
      <c r="C28" s="67">
        <v>6060</v>
      </c>
      <c r="D28" s="51" t="s">
        <v>117</v>
      </c>
      <c r="E28" s="108">
        <v>30000</v>
      </c>
      <c r="F28" s="198"/>
      <c r="G28" s="198"/>
      <c r="H28" s="114">
        <f>SUM(E28+F28-G28)</f>
        <v>30000</v>
      </c>
      <c r="I28" s="114"/>
      <c r="J28" s="114"/>
      <c r="K28" s="114">
        <f>SUM(H28+I28-J28)</f>
        <v>30000</v>
      </c>
      <c r="L28" s="114">
        <v>10000</v>
      </c>
      <c r="M28" s="114"/>
      <c r="N28" s="114">
        <f>SUM(K28+L28-M28)</f>
        <v>40000</v>
      </c>
      <c r="O28" s="114"/>
      <c r="P28" s="114"/>
      <c r="Q28" s="114">
        <f t="shared" si="7"/>
        <v>40000</v>
      </c>
      <c r="R28" s="114">
        <v>0</v>
      </c>
      <c r="S28" s="210">
        <f t="shared" si="4"/>
        <v>0</v>
      </c>
    </row>
    <row r="29" spans="1:19" s="7" customFormat="1" ht="21.75" customHeight="1">
      <c r="A29" s="43">
        <v>852</v>
      </c>
      <c r="B29" s="5"/>
      <c r="C29" s="5"/>
      <c r="D29" s="22" t="s">
        <v>246</v>
      </c>
      <c r="E29" s="19">
        <f>SUM(E30,E34)</f>
        <v>109534</v>
      </c>
      <c r="F29" s="19">
        <f>SUM(F30,F34)</f>
        <v>371</v>
      </c>
      <c r="G29" s="19">
        <f>SUM(G30,G34)</f>
        <v>6777</v>
      </c>
      <c r="H29" s="19">
        <f>SUM(H32,H34)</f>
        <v>103128</v>
      </c>
      <c r="I29" s="19">
        <f aca="true" t="shared" si="8" ref="I29:P29">SUM(I30,I34)</f>
        <v>0</v>
      </c>
      <c r="J29" s="19">
        <f t="shared" si="8"/>
        <v>16000</v>
      </c>
      <c r="K29" s="19">
        <f t="shared" si="8"/>
        <v>68128</v>
      </c>
      <c r="L29" s="19">
        <f t="shared" si="8"/>
        <v>0</v>
      </c>
      <c r="M29" s="19">
        <f t="shared" si="8"/>
        <v>3442</v>
      </c>
      <c r="N29" s="19">
        <f t="shared" si="8"/>
        <v>64686</v>
      </c>
      <c r="O29" s="19">
        <f t="shared" si="8"/>
        <v>700</v>
      </c>
      <c r="P29" s="19">
        <f t="shared" si="8"/>
        <v>3700</v>
      </c>
      <c r="Q29" s="19">
        <f>SUM(Q32,Q34)</f>
        <v>83686</v>
      </c>
      <c r="R29" s="19">
        <f>SUM(R32,R34)</f>
        <v>48397</v>
      </c>
      <c r="S29" s="181">
        <f aca="true" t="shared" si="9" ref="S29:S44">SUM(R29/Q29)*100</f>
        <v>57.831656429988286</v>
      </c>
    </row>
    <row r="30" spans="1:19" s="28" customFormat="1" ht="28.5" customHeight="1" hidden="1">
      <c r="A30" s="93"/>
      <c r="B30" s="93">
        <v>85214</v>
      </c>
      <c r="C30" s="67"/>
      <c r="D30" s="14" t="s">
        <v>421</v>
      </c>
      <c r="E30" s="108">
        <f aca="true" t="shared" si="10" ref="E30:R30">SUM(E31:E31)</f>
        <v>19000</v>
      </c>
      <c r="F30" s="108">
        <f t="shared" si="10"/>
        <v>0</v>
      </c>
      <c r="G30" s="108">
        <f t="shared" si="10"/>
        <v>0</v>
      </c>
      <c r="H30" s="108">
        <f t="shared" si="10"/>
        <v>0</v>
      </c>
      <c r="I30" s="108">
        <f t="shared" si="10"/>
        <v>0</v>
      </c>
      <c r="J30" s="108">
        <f t="shared" si="10"/>
        <v>16000</v>
      </c>
      <c r="K30" s="108">
        <f t="shared" si="10"/>
        <v>-16000</v>
      </c>
      <c r="L30" s="108">
        <f t="shared" si="10"/>
        <v>0</v>
      </c>
      <c r="M30" s="108">
        <f t="shared" si="10"/>
        <v>0</v>
      </c>
      <c r="N30" s="108">
        <f t="shared" si="10"/>
        <v>-16000</v>
      </c>
      <c r="O30" s="108">
        <f t="shared" si="10"/>
        <v>0</v>
      </c>
      <c r="P30" s="108">
        <f t="shared" si="10"/>
        <v>3000</v>
      </c>
      <c r="Q30" s="108">
        <f t="shared" si="10"/>
        <v>0</v>
      </c>
      <c r="R30" s="108">
        <f t="shared" si="10"/>
        <v>0</v>
      </c>
      <c r="S30" s="210" t="s">
        <v>275</v>
      </c>
    </row>
    <row r="31" spans="1:19" s="28" customFormat="1" ht="21.75" customHeight="1" hidden="1">
      <c r="A31" s="93"/>
      <c r="B31" s="93"/>
      <c r="C31" s="67">
        <v>3110</v>
      </c>
      <c r="D31" s="14" t="s">
        <v>136</v>
      </c>
      <c r="E31" s="108">
        <f>10000+6000+3000</f>
        <v>19000</v>
      </c>
      <c r="F31" s="198"/>
      <c r="G31" s="198"/>
      <c r="H31" s="114">
        <v>0</v>
      </c>
      <c r="I31" s="114"/>
      <c r="J31" s="114">
        <v>16000</v>
      </c>
      <c r="K31" s="114">
        <f>SUM(H31+I31-J31)</f>
        <v>-16000</v>
      </c>
      <c r="L31" s="114"/>
      <c r="M31" s="114"/>
      <c r="N31" s="114">
        <f>SUM(K31+L31-M31)</f>
        <v>-16000</v>
      </c>
      <c r="O31" s="114"/>
      <c r="P31" s="114">
        <v>3000</v>
      </c>
      <c r="Q31" s="114">
        <v>0</v>
      </c>
      <c r="R31" s="114">
        <v>0</v>
      </c>
      <c r="S31" s="210" t="s">
        <v>275</v>
      </c>
    </row>
    <row r="32" spans="1:19" s="28" customFormat="1" ht="36">
      <c r="A32" s="93"/>
      <c r="B32" s="93">
        <v>85214</v>
      </c>
      <c r="C32" s="67"/>
      <c r="D32" s="14" t="s">
        <v>422</v>
      </c>
      <c r="E32" s="108"/>
      <c r="F32" s="198"/>
      <c r="G32" s="198"/>
      <c r="H32" s="114">
        <f>SUM(H33)</f>
        <v>19000</v>
      </c>
      <c r="I32" s="114">
        <f aca="true" t="shared" si="11" ref="I32:R32">SUM(I33)</f>
        <v>0</v>
      </c>
      <c r="J32" s="114">
        <f t="shared" si="11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4">
        <f t="shared" si="11"/>
        <v>0</v>
      </c>
      <c r="O32" s="114">
        <f t="shared" si="11"/>
        <v>3000</v>
      </c>
      <c r="P32" s="114">
        <f t="shared" si="11"/>
        <v>0</v>
      </c>
      <c r="Q32" s="114">
        <f t="shared" si="11"/>
        <v>3000</v>
      </c>
      <c r="R32" s="114">
        <f t="shared" si="11"/>
        <v>3000</v>
      </c>
      <c r="S32" s="210">
        <f t="shared" si="9"/>
        <v>100</v>
      </c>
    </row>
    <row r="33" spans="1:19" s="28" customFormat="1" ht="21.75" customHeight="1">
      <c r="A33" s="93"/>
      <c r="B33" s="93"/>
      <c r="C33" s="67">
        <v>3110</v>
      </c>
      <c r="D33" s="14" t="s">
        <v>136</v>
      </c>
      <c r="E33" s="108"/>
      <c r="F33" s="198"/>
      <c r="G33" s="198"/>
      <c r="H33" s="114">
        <v>19000</v>
      </c>
      <c r="I33" s="114"/>
      <c r="J33" s="114"/>
      <c r="K33" s="114"/>
      <c r="L33" s="114"/>
      <c r="M33" s="114"/>
      <c r="N33" s="114">
        <v>0</v>
      </c>
      <c r="O33" s="114">
        <v>3000</v>
      </c>
      <c r="P33" s="114"/>
      <c r="Q33" s="114">
        <f>SUM(N33+O33-P33)</f>
        <v>3000</v>
      </c>
      <c r="R33" s="114">
        <v>3000</v>
      </c>
      <c r="S33" s="210">
        <f t="shared" si="9"/>
        <v>100</v>
      </c>
    </row>
    <row r="34" spans="1:19" s="28" customFormat="1" ht="21.75" customHeight="1">
      <c r="A34" s="93"/>
      <c r="B34" s="93">
        <v>85219</v>
      </c>
      <c r="C34" s="67"/>
      <c r="D34" s="51" t="s">
        <v>76</v>
      </c>
      <c r="E34" s="108">
        <f aca="true" t="shared" si="12" ref="E34:R34">SUM(E35:E44)</f>
        <v>90534</v>
      </c>
      <c r="F34" s="108">
        <f t="shared" si="12"/>
        <v>371</v>
      </c>
      <c r="G34" s="108">
        <f t="shared" si="12"/>
        <v>6777</v>
      </c>
      <c r="H34" s="108">
        <f t="shared" si="12"/>
        <v>84128</v>
      </c>
      <c r="I34" s="108">
        <f t="shared" si="12"/>
        <v>0</v>
      </c>
      <c r="J34" s="108">
        <f t="shared" si="12"/>
        <v>0</v>
      </c>
      <c r="K34" s="108">
        <f t="shared" si="12"/>
        <v>84128</v>
      </c>
      <c r="L34" s="108">
        <f t="shared" si="12"/>
        <v>0</v>
      </c>
      <c r="M34" s="108">
        <f t="shared" si="12"/>
        <v>3442</v>
      </c>
      <c r="N34" s="108">
        <f t="shared" si="12"/>
        <v>80686</v>
      </c>
      <c r="O34" s="108">
        <f t="shared" si="12"/>
        <v>700</v>
      </c>
      <c r="P34" s="108">
        <f t="shared" si="12"/>
        <v>700</v>
      </c>
      <c r="Q34" s="108">
        <f t="shared" si="12"/>
        <v>80686</v>
      </c>
      <c r="R34" s="108">
        <f t="shared" si="12"/>
        <v>45397</v>
      </c>
      <c r="S34" s="210">
        <f t="shared" si="9"/>
        <v>56.26378801774782</v>
      </c>
    </row>
    <row r="35" spans="1:19" s="28" customFormat="1" ht="21.75" customHeight="1">
      <c r="A35" s="93"/>
      <c r="B35" s="93"/>
      <c r="C35" s="109">
        <v>4010</v>
      </c>
      <c r="D35" s="51" t="s">
        <v>104</v>
      </c>
      <c r="E35" s="108">
        <v>21284</v>
      </c>
      <c r="F35" s="114"/>
      <c r="G35" s="114">
        <v>5640</v>
      </c>
      <c r="H35" s="114">
        <f aca="true" t="shared" si="13" ref="H35:H40">SUM(E35+F35-G35)</f>
        <v>15644</v>
      </c>
      <c r="I35" s="114"/>
      <c r="J35" s="114"/>
      <c r="K35" s="114">
        <f aca="true" t="shared" si="14" ref="K35:K40">SUM(H35+I35-J35)</f>
        <v>15644</v>
      </c>
      <c r="L35" s="114"/>
      <c r="M35" s="114"/>
      <c r="N35" s="114">
        <f aca="true" t="shared" si="15" ref="N35:N40">SUM(K35+L35-M35)</f>
        <v>15644</v>
      </c>
      <c r="O35" s="114"/>
      <c r="P35" s="114"/>
      <c r="Q35" s="114">
        <f aca="true" t="shared" si="16" ref="Q35:Q44">SUM(N35+O35-P35)</f>
        <v>15644</v>
      </c>
      <c r="R35" s="114">
        <v>7773</v>
      </c>
      <c r="S35" s="210">
        <f t="shared" si="9"/>
        <v>49.68678087445666</v>
      </c>
    </row>
    <row r="36" spans="1:19" s="28" customFormat="1" ht="21.75" customHeight="1">
      <c r="A36" s="93"/>
      <c r="B36" s="93"/>
      <c r="C36" s="109">
        <v>4040</v>
      </c>
      <c r="D36" s="51" t="s">
        <v>105</v>
      </c>
      <c r="E36" s="108">
        <v>1220</v>
      </c>
      <c r="F36" s="114">
        <v>11</v>
      </c>
      <c r="G36" s="208"/>
      <c r="H36" s="114">
        <f t="shared" si="13"/>
        <v>1231</v>
      </c>
      <c r="I36" s="114"/>
      <c r="J36" s="114"/>
      <c r="K36" s="114">
        <f t="shared" si="14"/>
        <v>1231</v>
      </c>
      <c r="L36" s="114"/>
      <c r="M36" s="114"/>
      <c r="N36" s="114">
        <f t="shared" si="15"/>
        <v>1231</v>
      </c>
      <c r="O36" s="114"/>
      <c r="P36" s="114"/>
      <c r="Q36" s="114">
        <f t="shared" si="16"/>
        <v>1231</v>
      </c>
      <c r="R36" s="114">
        <v>1231</v>
      </c>
      <c r="S36" s="210">
        <f t="shared" si="9"/>
        <v>100</v>
      </c>
    </row>
    <row r="37" spans="1:19" s="28" customFormat="1" ht="21.75" customHeight="1">
      <c r="A37" s="93"/>
      <c r="B37" s="93"/>
      <c r="C37" s="109">
        <v>4110</v>
      </c>
      <c r="D37" s="51" t="s">
        <v>106</v>
      </c>
      <c r="E37" s="108">
        <v>3990</v>
      </c>
      <c r="F37" s="114"/>
      <c r="G37" s="114">
        <v>998</v>
      </c>
      <c r="H37" s="114">
        <f t="shared" si="13"/>
        <v>2992</v>
      </c>
      <c r="I37" s="114"/>
      <c r="J37" s="114"/>
      <c r="K37" s="114">
        <f t="shared" si="14"/>
        <v>2992</v>
      </c>
      <c r="L37" s="114"/>
      <c r="M37" s="114"/>
      <c r="N37" s="114">
        <f t="shared" si="15"/>
        <v>2992</v>
      </c>
      <c r="O37" s="114"/>
      <c r="P37" s="114"/>
      <c r="Q37" s="114">
        <f t="shared" si="16"/>
        <v>2992</v>
      </c>
      <c r="R37" s="114">
        <v>1596</v>
      </c>
      <c r="S37" s="210">
        <f t="shared" si="9"/>
        <v>53.342245989304814</v>
      </c>
    </row>
    <row r="38" spans="1:19" s="28" customFormat="1" ht="21.75" customHeight="1">
      <c r="A38" s="93"/>
      <c r="B38" s="93"/>
      <c r="C38" s="109">
        <v>4120</v>
      </c>
      <c r="D38" s="51" t="s">
        <v>107</v>
      </c>
      <c r="E38" s="108">
        <v>552</v>
      </c>
      <c r="F38" s="114"/>
      <c r="G38" s="114">
        <v>139</v>
      </c>
      <c r="H38" s="114">
        <f t="shared" si="13"/>
        <v>413</v>
      </c>
      <c r="I38" s="114"/>
      <c r="J38" s="114"/>
      <c r="K38" s="114">
        <f t="shared" si="14"/>
        <v>413</v>
      </c>
      <c r="L38" s="114"/>
      <c r="M38" s="114"/>
      <c r="N38" s="114">
        <f t="shared" si="15"/>
        <v>413</v>
      </c>
      <c r="O38" s="114"/>
      <c r="P38" s="114"/>
      <c r="Q38" s="114">
        <f t="shared" si="16"/>
        <v>413</v>
      </c>
      <c r="R38" s="114">
        <v>221</v>
      </c>
      <c r="S38" s="210">
        <f t="shared" si="9"/>
        <v>53.510895883777245</v>
      </c>
    </row>
    <row r="39" spans="1:19" s="28" customFormat="1" ht="21.75" customHeight="1">
      <c r="A39" s="93"/>
      <c r="B39" s="93"/>
      <c r="C39" s="109">
        <v>4170</v>
      </c>
      <c r="D39" s="51" t="s">
        <v>420</v>
      </c>
      <c r="E39" s="108">
        <v>17000</v>
      </c>
      <c r="F39" s="114"/>
      <c r="G39" s="114"/>
      <c r="H39" s="114">
        <f t="shared" si="13"/>
        <v>17000</v>
      </c>
      <c r="I39" s="114"/>
      <c r="J39" s="114"/>
      <c r="K39" s="114">
        <f t="shared" si="14"/>
        <v>17000</v>
      </c>
      <c r="L39" s="114"/>
      <c r="M39" s="114"/>
      <c r="N39" s="114">
        <f t="shared" si="15"/>
        <v>17000</v>
      </c>
      <c r="O39" s="114"/>
      <c r="P39" s="114"/>
      <c r="Q39" s="114">
        <f t="shared" si="16"/>
        <v>17000</v>
      </c>
      <c r="R39" s="114">
        <v>10800</v>
      </c>
      <c r="S39" s="210">
        <f t="shared" si="9"/>
        <v>63.52941176470588</v>
      </c>
    </row>
    <row r="40" spans="1:19" s="28" customFormat="1" ht="21.75" customHeight="1">
      <c r="A40" s="93"/>
      <c r="B40" s="93"/>
      <c r="C40" s="109">
        <v>4210</v>
      </c>
      <c r="D40" s="14" t="s">
        <v>112</v>
      </c>
      <c r="E40" s="108">
        <v>5943</v>
      </c>
      <c r="F40" s="114"/>
      <c r="G40" s="114"/>
      <c r="H40" s="114">
        <f t="shared" si="13"/>
        <v>5943</v>
      </c>
      <c r="I40" s="114"/>
      <c r="J40" s="114"/>
      <c r="K40" s="114">
        <f t="shared" si="14"/>
        <v>5943</v>
      </c>
      <c r="L40" s="114"/>
      <c r="M40" s="114">
        <v>242</v>
      </c>
      <c r="N40" s="114">
        <f t="shared" si="15"/>
        <v>5701</v>
      </c>
      <c r="O40" s="114"/>
      <c r="P40" s="114"/>
      <c r="Q40" s="114">
        <f t="shared" si="16"/>
        <v>5701</v>
      </c>
      <c r="R40" s="114">
        <v>2343</v>
      </c>
      <c r="S40" s="210">
        <f t="shared" si="9"/>
        <v>41.0980529731626</v>
      </c>
    </row>
    <row r="41" spans="1:19" s="28" customFormat="1" ht="21.75" customHeight="1" hidden="1">
      <c r="A41" s="93"/>
      <c r="B41" s="93"/>
      <c r="C41" s="109">
        <v>4280</v>
      </c>
      <c r="D41" s="14" t="s">
        <v>284</v>
      </c>
      <c r="E41" s="108"/>
      <c r="F41" s="114"/>
      <c r="G41" s="114"/>
      <c r="H41" s="114">
        <v>0</v>
      </c>
      <c r="I41" s="114"/>
      <c r="J41" s="114"/>
      <c r="K41" s="114"/>
      <c r="L41" s="114"/>
      <c r="M41" s="114"/>
      <c r="N41" s="114">
        <v>0</v>
      </c>
      <c r="O41" s="114"/>
      <c r="P41" s="114"/>
      <c r="Q41" s="114">
        <f t="shared" si="16"/>
        <v>0</v>
      </c>
      <c r="R41" s="114">
        <v>0</v>
      </c>
      <c r="S41" s="210" t="s">
        <v>275</v>
      </c>
    </row>
    <row r="42" spans="1:19" s="28" customFormat="1" ht="21.75" customHeight="1">
      <c r="A42" s="93"/>
      <c r="B42" s="93"/>
      <c r="C42" s="109">
        <v>4300</v>
      </c>
      <c r="D42" s="14" t="s">
        <v>99</v>
      </c>
      <c r="E42" s="108">
        <f>36325+3000</f>
        <v>39325</v>
      </c>
      <c r="F42" s="114">
        <v>360</v>
      </c>
      <c r="G42" s="114"/>
      <c r="H42" s="114">
        <f>SUM(E42+F42-G42)</f>
        <v>39685</v>
      </c>
      <c r="I42" s="114"/>
      <c r="J42" s="114"/>
      <c r="K42" s="114">
        <f>SUM(H42+I42-J42)</f>
        <v>39685</v>
      </c>
      <c r="L42" s="114"/>
      <c r="M42" s="114">
        <f>2200+1000</f>
        <v>3200</v>
      </c>
      <c r="N42" s="114">
        <f>SUM(K42+L42-M42)</f>
        <v>36485</v>
      </c>
      <c r="O42" s="114"/>
      <c r="P42" s="114">
        <v>700</v>
      </c>
      <c r="Q42" s="114">
        <f t="shared" si="16"/>
        <v>35785</v>
      </c>
      <c r="R42" s="114">
        <v>20455</v>
      </c>
      <c r="S42" s="210">
        <f t="shared" si="9"/>
        <v>57.16082157328489</v>
      </c>
    </row>
    <row r="43" spans="1:19" s="28" customFormat="1" ht="21.75" customHeight="1">
      <c r="A43" s="93"/>
      <c r="B43" s="93"/>
      <c r="C43" s="109">
        <v>4410</v>
      </c>
      <c r="D43" s="51" t="s">
        <v>110</v>
      </c>
      <c r="E43" s="108">
        <v>500</v>
      </c>
      <c r="F43" s="114"/>
      <c r="G43" s="114"/>
      <c r="H43" s="114">
        <f>SUM(E43+F43-G43)</f>
        <v>500</v>
      </c>
      <c r="I43" s="114"/>
      <c r="J43" s="114"/>
      <c r="K43" s="114">
        <f>SUM(H43+I43-J43)</f>
        <v>500</v>
      </c>
      <c r="L43" s="114"/>
      <c r="M43" s="114"/>
      <c r="N43" s="114">
        <f>SUM(K43+L43-M43)</f>
        <v>500</v>
      </c>
      <c r="O43" s="114">
        <v>700</v>
      </c>
      <c r="P43" s="114"/>
      <c r="Q43" s="114">
        <f t="shared" si="16"/>
        <v>1200</v>
      </c>
      <c r="R43" s="114">
        <v>401</v>
      </c>
      <c r="S43" s="210">
        <f t="shared" si="9"/>
        <v>33.416666666666664</v>
      </c>
    </row>
    <row r="44" spans="1:19" s="28" customFormat="1" ht="26.25" customHeight="1">
      <c r="A44" s="93"/>
      <c r="B44" s="93"/>
      <c r="C44" s="109">
        <v>4440</v>
      </c>
      <c r="D44" s="51" t="s">
        <v>108</v>
      </c>
      <c r="E44" s="108">
        <v>720</v>
      </c>
      <c r="F44" s="198"/>
      <c r="G44" s="198"/>
      <c r="H44" s="114">
        <f>SUM(E44+F44-G44)</f>
        <v>720</v>
      </c>
      <c r="I44" s="114"/>
      <c r="J44" s="114"/>
      <c r="K44" s="114">
        <f>SUM(H44+I44-J44)</f>
        <v>720</v>
      </c>
      <c r="L44" s="114"/>
      <c r="M44" s="114"/>
      <c r="N44" s="114">
        <f>SUM(K44+L44-M44)</f>
        <v>720</v>
      </c>
      <c r="O44" s="114"/>
      <c r="P44" s="114"/>
      <c r="Q44" s="114">
        <f t="shared" si="16"/>
        <v>720</v>
      </c>
      <c r="R44" s="114">
        <v>577</v>
      </c>
      <c r="S44" s="210">
        <f t="shared" si="9"/>
        <v>80.13888888888889</v>
      </c>
    </row>
    <row r="45" spans="1:19" s="7" customFormat="1" ht="24">
      <c r="A45" s="43" t="s">
        <v>147</v>
      </c>
      <c r="B45" s="5"/>
      <c r="C45" s="5"/>
      <c r="D45" s="22" t="s">
        <v>77</v>
      </c>
      <c r="E45" s="19">
        <f aca="true" t="shared" si="17" ref="E45:R45">SUM(E46)</f>
        <v>45000</v>
      </c>
      <c r="F45" s="19">
        <f t="shared" si="17"/>
        <v>0</v>
      </c>
      <c r="G45" s="19">
        <f t="shared" si="17"/>
        <v>0</v>
      </c>
      <c r="H45" s="19">
        <f t="shared" si="17"/>
        <v>45000</v>
      </c>
      <c r="I45" s="19">
        <f t="shared" si="17"/>
        <v>0</v>
      </c>
      <c r="J45" s="19">
        <f t="shared" si="17"/>
        <v>0</v>
      </c>
      <c r="K45" s="19">
        <f t="shared" si="17"/>
        <v>45000</v>
      </c>
      <c r="L45" s="19">
        <f t="shared" si="17"/>
        <v>40000</v>
      </c>
      <c r="M45" s="19">
        <f t="shared" si="17"/>
        <v>0</v>
      </c>
      <c r="N45" s="19">
        <f t="shared" si="17"/>
        <v>85000</v>
      </c>
      <c r="O45" s="19">
        <f t="shared" si="17"/>
        <v>0</v>
      </c>
      <c r="P45" s="19">
        <f t="shared" si="17"/>
        <v>0</v>
      </c>
      <c r="Q45" s="19">
        <f t="shared" si="17"/>
        <v>85000</v>
      </c>
      <c r="R45" s="19">
        <f t="shared" si="17"/>
        <v>17461</v>
      </c>
      <c r="S45" s="181">
        <f aca="true" t="shared" si="18" ref="S45:S52">SUM(R45/Q45)*100</f>
        <v>20.54235294117647</v>
      </c>
    </row>
    <row r="46" spans="1:19" s="28" customFormat="1" ht="36">
      <c r="A46" s="93"/>
      <c r="B46" s="93" t="s">
        <v>151</v>
      </c>
      <c r="C46" s="67"/>
      <c r="D46" s="14" t="s">
        <v>423</v>
      </c>
      <c r="E46" s="108">
        <f aca="true" t="shared" si="19" ref="E46:R46">SUM(E47:E48)</f>
        <v>45000</v>
      </c>
      <c r="F46" s="108">
        <f t="shared" si="19"/>
        <v>0</v>
      </c>
      <c r="G46" s="108">
        <f t="shared" si="19"/>
        <v>0</v>
      </c>
      <c r="H46" s="270">
        <f t="shared" si="19"/>
        <v>45000</v>
      </c>
      <c r="I46" s="270">
        <f t="shared" si="19"/>
        <v>0</v>
      </c>
      <c r="J46" s="270">
        <f t="shared" si="19"/>
        <v>0</v>
      </c>
      <c r="K46" s="270">
        <f t="shared" si="19"/>
        <v>45000</v>
      </c>
      <c r="L46" s="270">
        <f t="shared" si="19"/>
        <v>40000</v>
      </c>
      <c r="M46" s="270">
        <f t="shared" si="19"/>
        <v>0</v>
      </c>
      <c r="N46" s="270">
        <f t="shared" si="19"/>
        <v>85000</v>
      </c>
      <c r="O46" s="270">
        <f t="shared" si="19"/>
        <v>0</v>
      </c>
      <c r="P46" s="270">
        <f t="shared" si="19"/>
        <v>0</v>
      </c>
      <c r="Q46" s="270">
        <f t="shared" si="19"/>
        <v>85000</v>
      </c>
      <c r="R46" s="270">
        <f t="shared" si="19"/>
        <v>17461</v>
      </c>
      <c r="S46" s="210">
        <f t="shared" si="18"/>
        <v>20.54235294117647</v>
      </c>
    </row>
    <row r="47" spans="1:19" s="28" customFormat="1" ht="24" customHeight="1">
      <c r="A47" s="93"/>
      <c r="B47" s="93"/>
      <c r="C47" s="67">
        <v>4210</v>
      </c>
      <c r="D47" s="14" t="s">
        <v>112</v>
      </c>
      <c r="E47" s="108">
        <v>11000</v>
      </c>
      <c r="F47" s="198"/>
      <c r="G47" s="198"/>
      <c r="H47" s="114">
        <f>SUM(E47+F47-G47)</f>
        <v>11000</v>
      </c>
      <c r="I47" s="114"/>
      <c r="J47" s="114"/>
      <c r="K47" s="114">
        <f>SUM(H47+I47-J47)</f>
        <v>11000</v>
      </c>
      <c r="L47" s="114"/>
      <c r="M47" s="114"/>
      <c r="N47" s="114">
        <f>SUM(K47+L47-M47)</f>
        <v>11000</v>
      </c>
      <c r="O47" s="114"/>
      <c r="P47" s="114"/>
      <c r="Q47" s="114">
        <f>SUM(N47+O47-P47)</f>
        <v>11000</v>
      </c>
      <c r="R47" s="114">
        <v>0</v>
      </c>
      <c r="S47" s="210">
        <f t="shared" si="18"/>
        <v>0</v>
      </c>
    </row>
    <row r="48" spans="1:19" s="28" customFormat="1" ht="21.75" customHeight="1">
      <c r="A48" s="67"/>
      <c r="B48" s="67"/>
      <c r="C48" s="67">
        <v>4300</v>
      </c>
      <c r="D48" s="14" t="s">
        <v>99</v>
      </c>
      <c r="E48" s="108">
        <v>34000</v>
      </c>
      <c r="F48" s="198"/>
      <c r="G48" s="271"/>
      <c r="H48" s="114">
        <f>SUM(E48+F48-G48)</f>
        <v>34000</v>
      </c>
      <c r="I48" s="114"/>
      <c r="J48" s="114"/>
      <c r="K48" s="114">
        <f>SUM(H48+I48-J48)</f>
        <v>34000</v>
      </c>
      <c r="L48" s="114">
        <v>40000</v>
      </c>
      <c r="M48" s="114"/>
      <c r="N48" s="114">
        <f>SUM(K48+L48-M48)</f>
        <v>74000</v>
      </c>
      <c r="O48" s="114"/>
      <c r="P48" s="114"/>
      <c r="Q48" s="114">
        <f>SUM(N48+O48-P48)</f>
        <v>74000</v>
      </c>
      <c r="R48" s="114">
        <v>17461</v>
      </c>
      <c r="S48" s="210">
        <f t="shared" si="18"/>
        <v>23.595945945945946</v>
      </c>
    </row>
    <row r="49" spans="1:19" s="7" customFormat="1" ht="21.75" customHeight="1">
      <c r="A49" s="43" t="s">
        <v>170</v>
      </c>
      <c r="B49" s="5"/>
      <c r="C49" s="5"/>
      <c r="D49" s="22" t="s">
        <v>85</v>
      </c>
      <c r="E49" s="19">
        <f aca="true" t="shared" si="20" ref="E49:R49">E50</f>
        <v>4000</v>
      </c>
      <c r="F49" s="19">
        <f t="shared" si="20"/>
        <v>0</v>
      </c>
      <c r="G49" s="19">
        <f t="shared" si="20"/>
        <v>0</v>
      </c>
      <c r="H49" s="19">
        <f t="shared" si="20"/>
        <v>4000</v>
      </c>
      <c r="I49" s="19">
        <f t="shared" si="20"/>
        <v>4000</v>
      </c>
      <c r="J49" s="19">
        <f t="shared" si="20"/>
        <v>4000</v>
      </c>
      <c r="K49" s="19">
        <f t="shared" si="20"/>
        <v>4000</v>
      </c>
      <c r="L49" s="19">
        <f t="shared" si="20"/>
        <v>10000</v>
      </c>
      <c r="M49" s="19">
        <f t="shared" si="20"/>
        <v>0</v>
      </c>
      <c r="N49" s="19">
        <f t="shared" si="20"/>
        <v>14000</v>
      </c>
      <c r="O49" s="19">
        <f t="shared" si="20"/>
        <v>0</v>
      </c>
      <c r="P49" s="19">
        <f t="shared" si="20"/>
        <v>0</v>
      </c>
      <c r="Q49" s="19">
        <f t="shared" si="20"/>
        <v>14000</v>
      </c>
      <c r="R49" s="19">
        <f t="shared" si="20"/>
        <v>4000</v>
      </c>
      <c r="S49" s="181">
        <f t="shared" si="18"/>
        <v>28.57142857142857</v>
      </c>
    </row>
    <row r="50" spans="1:19" s="28" customFormat="1" ht="24" customHeight="1">
      <c r="A50" s="67"/>
      <c r="B50" s="104">
        <v>92605</v>
      </c>
      <c r="C50" s="67"/>
      <c r="D50" s="14" t="s">
        <v>86</v>
      </c>
      <c r="E50" s="108">
        <f>SUM(E53:E53)</f>
        <v>4000</v>
      </c>
      <c r="F50" s="198"/>
      <c r="G50" s="198"/>
      <c r="H50" s="114">
        <f aca="true" t="shared" si="21" ref="H50:R50">SUM(H51:H53)</f>
        <v>4000</v>
      </c>
      <c r="I50" s="114">
        <f t="shared" si="21"/>
        <v>4000</v>
      </c>
      <c r="J50" s="114">
        <f t="shared" si="21"/>
        <v>4000</v>
      </c>
      <c r="K50" s="114">
        <f t="shared" si="21"/>
        <v>4000</v>
      </c>
      <c r="L50" s="114">
        <f t="shared" si="21"/>
        <v>10000</v>
      </c>
      <c r="M50" s="114">
        <f t="shared" si="21"/>
        <v>0</v>
      </c>
      <c r="N50" s="114">
        <f t="shared" si="21"/>
        <v>14000</v>
      </c>
      <c r="O50" s="114">
        <f t="shared" si="21"/>
        <v>0</v>
      </c>
      <c r="P50" s="114">
        <f t="shared" si="21"/>
        <v>0</v>
      </c>
      <c r="Q50" s="114">
        <f t="shared" si="21"/>
        <v>14000</v>
      </c>
      <c r="R50" s="114">
        <f t="shared" si="21"/>
        <v>4000</v>
      </c>
      <c r="S50" s="210">
        <f t="shared" si="18"/>
        <v>28.57142857142857</v>
      </c>
    </row>
    <row r="51" spans="1:19" s="28" customFormat="1" ht="36">
      <c r="A51" s="67"/>
      <c r="B51" s="104"/>
      <c r="C51" s="67">
        <v>2630</v>
      </c>
      <c r="D51" s="14" t="s">
        <v>230</v>
      </c>
      <c r="E51" s="108"/>
      <c r="F51" s="198"/>
      <c r="G51" s="198"/>
      <c r="H51" s="114">
        <v>0</v>
      </c>
      <c r="I51" s="114">
        <v>4000</v>
      </c>
      <c r="J51" s="114"/>
      <c r="K51" s="114">
        <f>SUM(H51+I51-J51)</f>
        <v>4000</v>
      </c>
      <c r="L51" s="114"/>
      <c r="M51" s="114"/>
      <c r="N51" s="114">
        <f>SUM(K51+L51-M51)</f>
        <v>4000</v>
      </c>
      <c r="O51" s="114"/>
      <c r="P51" s="114"/>
      <c r="Q51" s="114">
        <f>SUM(N51+O51-P51)</f>
        <v>4000</v>
      </c>
      <c r="R51" s="114">
        <v>4000</v>
      </c>
      <c r="S51" s="210">
        <f t="shared" si="18"/>
        <v>100</v>
      </c>
    </row>
    <row r="52" spans="1:19" s="28" customFormat="1" ht="19.5" customHeight="1">
      <c r="A52" s="67"/>
      <c r="B52" s="104"/>
      <c r="C52" s="67">
        <v>4170</v>
      </c>
      <c r="D52" s="14" t="s">
        <v>420</v>
      </c>
      <c r="E52" s="108"/>
      <c r="F52" s="198"/>
      <c r="G52" s="198"/>
      <c r="H52" s="114">
        <v>0</v>
      </c>
      <c r="I52" s="114"/>
      <c r="J52" s="114"/>
      <c r="K52" s="114">
        <v>0</v>
      </c>
      <c r="L52" s="114">
        <v>10000</v>
      </c>
      <c r="M52" s="114"/>
      <c r="N52" s="114">
        <f>SUM(K52+L52-M52)</f>
        <v>10000</v>
      </c>
      <c r="O52" s="114"/>
      <c r="P52" s="114"/>
      <c r="Q52" s="114">
        <f>SUM(N52+O52-P52)</f>
        <v>10000</v>
      </c>
      <c r="R52" s="114">
        <v>0</v>
      </c>
      <c r="S52" s="210">
        <f t="shared" si="18"/>
        <v>0</v>
      </c>
    </row>
    <row r="53" spans="1:19" s="28" customFormat="1" ht="21.75" customHeight="1">
      <c r="A53" s="67"/>
      <c r="B53" s="93"/>
      <c r="C53" s="67">
        <v>4300</v>
      </c>
      <c r="D53" s="14" t="s">
        <v>99</v>
      </c>
      <c r="E53" s="108">
        <v>4000</v>
      </c>
      <c r="F53" s="198"/>
      <c r="G53" s="198"/>
      <c r="H53" s="114">
        <f>SUM(E53+F53-G53)</f>
        <v>4000</v>
      </c>
      <c r="I53" s="114"/>
      <c r="J53" s="114">
        <v>4000</v>
      </c>
      <c r="K53" s="114">
        <f>SUM(H53+I53-J53)</f>
        <v>0</v>
      </c>
      <c r="L53" s="114"/>
      <c r="M53" s="114"/>
      <c r="N53" s="114">
        <f>SUM(K53+L53-M53)</f>
        <v>0</v>
      </c>
      <c r="O53" s="114"/>
      <c r="P53" s="114"/>
      <c r="Q53" s="114">
        <f>SUM(N53+O53-P53)</f>
        <v>0</v>
      </c>
      <c r="R53" s="114">
        <f>SUM(O53+P53-Q53)</f>
        <v>0</v>
      </c>
      <c r="S53" s="114">
        <v>0</v>
      </c>
    </row>
    <row r="54" spans="1:19" s="54" customFormat="1" ht="23.25" customHeight="1">
      <c r="A54" s="272"/>
      <c r="B54" s="272"/>
      <c r="C54" s="272"/>
      <c r="D54" s="6" t="s">
        <v>87</v>
      </c>
      <c r="E54" s="19">
        <f aca="true" t="shared" si="22" ref="E54:R54">SUM(E19,E29,E45,E49,)</f>
        <v>280000</v>
      </c>
      <c r="F54" s="19">
        <f t="shared" si="22"/>
        <v>7277</v>
      </c>
      <c r="G54" s="19">
        <f t="shared" si="22"/>
        <v>7277</v>
      </c>
      <c r="H54" s="19">
        <f t="shared" si="22"/>
        <v>280000</v>
      </c>
      <c r="I54" s="19">
        <f t="shared" si="22"/>
        <v>46800</v>
      </c>
      <c r="J54" s="19">
        <f t="shared" si="22"/>
        <v>46800</v>
      </c>
      <c r="K54" s="19">
        <f t="shared" si="22"/>
        <v>261000</v>
      </c>
      <c r="L54" s="19">
        <f t="shared" si="22"/>
        <v>60000</v>
      </c>
      <c r="M54" s="19">
        <f t="shared" si="22"/>
        <v>16442</v>
      </c>
      <c r="N54" s="19">
        <f t="shared" si="22"/>
        <v>304558</v>
      </c>
      <c r="O54" s="19">
        <f t="shared" si="22"/>
        <v>16700</v>
      </c>
      <c r="P54" s="19">
        <f t="shared" si="22"/>
        <v>19700</v>
      </c>
      <c r="Q54" s="19">
        <f t="shared" si="22"/>
        <v>323558</v>
      </c>
      <c r="R54" s="19">
        <f t="shared" si="22"/>
        <v>104662</v>
      </c>
      <c r="S54" s="181">
        <f>SUM(R54/Q54)*100</f>
        <v>32.347214409781245</v>
      </c>
    </row>
    <row r="55" ht="12.75"/>
    <row r="56" ht="12">
      <c r="E56" s="30"/>
    </row>
    <row r="57" spans="5:16" ht="12.75">
      <c r="E57" s="30">
        <f>SUM(E54)</f>
        <v>280000</v>
      </c>
      <c r="M57" s="69">
        <f>SUM(L54-M54)</f>
        <v>43558</v>
      </c>
      <c r="P57" s="69"/>
    </row>
    <row r="58" ht="12">
      <c r="E58" s="52">
        <f>SUM(E56:E57)</f>
        <v>280000</v>
      </c>
    </row>
    <row r="59" ht="12.75"/>
    <row r="60" ht="12.75"/>
    <row r="61" ht="12.75"/>
  </sheetData>
  <mergeCells count="17">
    <mergeCell ref="H9:H10"/>
    <mergeCell ref="Q9:Q10"/>
    <mergeCell ref="R9:S9"/>
    <mergeCell ref="A6:E6"/>
    <mergeCell ref="A8:E8"/>
    <mergeCell ref="A16:E16"/>
    <mergeCell ref="A9:A10"/>
    <mergeCell ref="B9:B10"/>
    <mergeCell ref="C9:C10"/>
    <mergeCell ref="D9:D10"/>
    <mergeCell ref="H17:H18"/>
    <mergeCell ref="Q17:Q18"/>
    <mergeCell ref="R17:S17"/>
    <mergeCell ref="A17:A18"/>
    <mergeCell ref="B17:B18"/>
    <mergeCell ref="C17:C18"/>
    <mergeCell ref="D17:D18"/>
  </mergeCells>
  <printOptions horizontalCentered="1"/>
  <pageMargins left="0.7874015748031497" right="0.5905511811023623" top="0.7874015748031497" bottom="0.7874015748031497" header="0.5118110236220472" footer="0.31496062992125984"/>
  <pageSetup horizontalDpi="600" verticalDpi="600" orientation="portrait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2005-08-12T10:13:14Z</cp:lastPrinted>
  <dcterms:created xsi:type="dcterms:W3CDTF">2002-10-21T08:56:44Z</dcterms:created>
  <dcterms:modified xsi:type="dcterms:W3CDTF">2005-08-12T13:31:59Z</dcterms:modified>
  <cp:category/>
  <cp:version/>
  <cp:contentType/>
  <cp:contentStatus/>
</cp:coreProperties>
</file>